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240" yWindow="105" windowWidth="14805" windowHeight="8010" firstSheet="3" activeTab="4"/>
  </bookViews>
  <sheets>
    <sheet name="Plan1" sheetId="1" state="hidden" r:id="rId1"/>
    <sheet name="Controle Ruim" sheetId="2" state="hidden" r:id="rId2"/>
    <sheet name="Plano de Estudos Ruim" sheetId="3" state="hidden" r:id="rId3"/>
    <sheet name="Controle" sheetId="6" r:id="rId4"/>
    <sheet name="Plano de Estudos" sheetId="5" r:id="rId5"/>
    <sheet name="Parametros" sheetId="4" state="hidden" r:id="rId6"/>
  </sheets>
  <calcPr calcId="144525"/>
</workbook>
</file>

<file path=xl/calcChain.xml><?xml version="1.0" encoding="utf-8"?>
<calcChain xmlns="http://schemas.openxmlformats.org/spreadsheetml/2006/main">
  <c r="C221" i="5" l="1"/>
  <c r="C222" i="5"/>
  <c r="C223" i="5"/>
  <c r="C224" i="5"/>
  <c r="C225" i="5"/>
  <c r="C226" i="5"/>
  <c r="C229" i="5"/>
  <c r="C232" i="5"/>
  <c r="C235" i="5"/>
  <c r="D235" i="5"/>
  <c r="J235" i="5"/>
  <c r="J234" i="5"/>
  <c r="D223" i="5"/>
  <c r="J223" i="5"/>
  <c r="J232" i="5"/>
  <c r="J231" i="5"/>
  <c r="J230" i="5"/>
  <c r="D229" i="5"/>
  <c r="J229" i="5"/>
  <c r="D226" i="5"/>
  <c r="J226" i="5"/>
  <c r="C217" i="5"/>
  <c r="C218" i="5"/>
  <c r="C219" i="5"/>
  <c r="C220" i="5"/>
  <c r="D222" i="5"/>
  <c r="J222" i="5"/>
  <c r="D224" i="5"/>
  <c r="J224" i="5"/>
  <c r="C216" i="5" l="1"/>
  <c r="J225" i="5"/>
  <c r="D220" i="5"/>
  <c r="J220" i="5"/>
  <c r="D219" i="5"/>
  <c r="D3" i="5"/>
  <c r="D72" i="5"/>
  <c r="D101" i="5"/>
  <c r="D109" i="5"/>
  <c r="D120" i="5"/>
  <c r="D121" i="5"/>
  <c r="D122" i="5"/>
  <c r="D126" i="5"/>
  <c r="D129" i="5"/>
  <c r="D130" i="5"/>
  <c r="D132" i="5"/>
  <c r="D133" i="5"/>
  <c r="D134" i="5"/>
  <c r="D135" i="5"/>
  <c r="D137" i="5"/>
  <c r="D139" i="5"/>
  <c r="D140" i="5"/>
  <c r="D141" i="5"/>
  <c r="D142" i="5"/>
  <c r="D143" i="5"/>
  <c r="D144" i="5"/>
  <c r="D146" i="5"/>
  <c r="D147" i="5"/>
  <c r="D149" i="5"/>
  <c r="D150" i="5"/>
  <c r="D152" i="5"/>
  <c r="D163" i="5"/>
  <c r="D164" i="5"/>
  <c r="D166" i="5"/>
  <c r="D167" i="5"/>
  <c r="D169" i="5"/>
  <c r="D171" i="5"/>
  <c r="D173" i="5"/>
  <c r="D174" i="5"/>
  <c r="D176" i="5"/>
  <c r="D177" i="5"/>
  <c r="D178" i="5"/>
  <c r="D179" i="5"/>
  <c r="D180" i="5"/>
  <c r="D182" i="5"/>
  <c r="D185" i="5"/>
  <c r="D186" i="5"/>
  <c r="D187" i="5"/>
  <c r="D189" i="5"/>
  <c r="D190" i="5"/>
  <c r="D191" i="5"/>
  <c r="D193" i="5"/>
  <c r="D194" i="5"/>
  <c r="D196" i="5"/>
  <c r="D198" i="5"/>
  <c r="D201" i="5"/>
  <c r="D202" i="5"/>
  <c r="D203" i="5"/>
  <c r="D205" i="5"/>
  <c r="D208" i="5"/>
  <c r="D213" i="5"/>
  <c r="D215" i="5"/>
  <c r="D216" i="5"/>
  <c r="D217" i="5"/>
  <c r="D218" i="5"/>
  <c r="D221" i="5"/>
  <c r="D228" i="5"/>
  <c r="J219" i="5"/>
  <c r="J217" i="5" l="1"/>
  <c r="C203" i="5" l="1"/>
  <c r="C202" i="5" l="1"/>
  <c r="J208" i="5"/>
  <c r="C190" i="5" l="1"/>
  <c r="C191" i="5"/>
  <c r="C194" i="5"/>
  <c r="J228" i="5"/>
  <c r="J221" i="5"/>
  <c r="J218" i="5"/>
  <c r="J216" i="5"/>
  <c r="C167" i="5"/>
  <c r="C174" i="5"/>
  <c r="C177" i="5"/>
  <c r="C178" i="5"/>
  <c r="C179" i="5"/>
  <c r="C180" i="5"/>
  <c r="C186" i="5"/>
  <c r="C187" i="5"/>
  <c r="J213" i="5"/>
  <c r="J210" i="5"/>
  <c r="B207" i="5"/>
  <c r="J207" i="5"/>
  <c r="J205" i="5"/>
  <c r="J202" i="5"/>
  <c r="J201" i="5"/>
  <c r="B197" i="5"/>
  <c r="J197" i="5"/>
  <c r="J233" i="5"/>
  <c r="J236" i="5"/>
  <c r="J227" i="5"/>
  <c r="C197" i="5" l="1"/>
  <c r="D197" i="5"/>
  <c r="C208" i="5"/>
  <c r="D207" i="5"/>
  <c r="B210" i="5"/>
  <c r="D210" i="5" s="1"/>
  <c r="C198" i="5"/>
  <c r="J194" i="5"/>
  <c r="J191" i="5"/>
  <c r="B188" i="5"/>
  <c r="D188" i="5" s="1"/>
  <c r="J189" i="5"/>
  <c r="C188" i="5" l="1"/>
  <c r="C189" i="5"/>
  <c r="B192" i="5"/>
  <c r="D192" i="5" s="1"/>
  <c r="J182" i="5"/>
  <c r="C193" i="5" l="1"/>
  <c r="C192" i="5"/>
  <c r="J196" i="5"/>
  <c r="J193" i="5"/>
  <c r="J190" i="5"/>
  <c r="J187" i="5"/>
  <c r="J184" i="5"/>
  <c r="J178" i="5" l="1"/>
  <c r="J176" i="5"/>
  <c r="E104" i="5" l="1"/>
  <c r="J167" i="5" l="1"/>
  <c r="J171" i="5"/>
  <c r="B165" i="5"/>
  <c r="D165" i="5" s="1"/>
  <c r="B170" i="5"/>
  <c r="D170" i="5" s="1"/>
  <c r="B168" i="5"/>
  <c r="D168" i="5" s="1"/>
  <c r="C166" i="5" l="1"/>
  <c r="C165" i="5"/>
  <c r="C170" i="5"/>
  <c r="C171" i="5"/>
  <c r="C168" i="5"/>
  <c r="C169" i="5"/>
  <c r="B172" i="5"/>
  <c r="D172" i="5" s="1"/>
  <c r="C172" i="5" l="1"/>
  <c r="C173" i="5"/>
  <c r="J177" i="5"/>
  <c r="J173" i="5"/>
  <c r="J169" i="5"/>
  <c r="J166" i="5"/>
  <c r="C130" i="5"/>
  <c r="C133" i="5"/>
  <c r="C134" i="5"/>
  <c r="C135" i="5"/>
  <c r="C140" i="5"/>
  <c r="C141" i="5"/>
  <c r="C142" i="5"/>
  <c r="C143" i="5"/>
  <c r="C144" i="5"/>
  <c r="C147" i="5"/>
  <c r="C150" i="5"/>
  <c r="J162" i="5"/>
  <c r="J161" i="5"/>
  <c r="C3" i="5"/>
  <c r="C121" i="5"/>
  <c r="C122" i="5"/>
  <c r="C164" i="5" l="1"/>
  <c r="J160" i="5"/>
  <c r="J157" i="5"/>
  <c r="U4" i="6" l="1"/>
  <c r="B153" i="5"/>
  <c r="D153" i="5" s="1"/>
  <c r="B151" i="5"/>
  <c r="D151" i="5" s="1"/>
  <c r="B138" i="5"/>
  <c r="D138" i="5" s="1"/>
  <c r="J151" i="5"/>
  <c r="C152" i="5" l="1"/>
  <c r="C151" i="5"/>
  <c r="C153" i="5"/>
  <c r="C138" i="5"/>
  <c r="C139" i="5"/>
  <c r="B154" i="5"/>
  <c r="D154" i="5" s="1"/>
  <c r="T5" i="6"/>
  <c r="J150" i="5"/>
  <c r="E30" i="5"/>
  <c r="E31" i="5"/>
  <c r="E32" i="5"/>
  <c r="E34" i="5"/>
  <c r="E35" i="5"/>
  <c r="E36" i="5"/>
  <c r="E37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C154" i="5" l="1"/>
  <c r="B155" i="5"/>
  <c r="D155" i="5" s="1"/>
  <c r="J147" i="5"/>
  <c r="J146" i="5"/>
  <c r="B145" i="5"/>
  <c r="D145" i="5" s="1"/>
  <c r="C155" i="5" l="1"/>
  <c r="C145" i="5"/>
  <c r="C146" i="5"/>
  <c r="B156" i="5"/>
  <c r="D156" i="5" s="1"/>
  <c r="B148" i="5"/>
  <c r="D148" i="5" s="1"/>
  <c r="J164" i="5"/>
  <c r="J159" i="5"/>
  <c r="F17" i="6"/>
  <c r="J154" i="5"/>
  <c r="T21" i="6"/>
  <c r="T20" i="6"/>
  <c r="T19" i="6"/>
  <c r="T18" i="6"/>
  <c r="T17" i="6"/>
  <c r="T16" i="6"/>
  <c r="T15" i="6"/>
  <c r="T14" i="6"/>
  <c r="T10" i="6"/>
  <c r="T9" i="6"/>
  <c r="T8" i="6"/>
  <c r="T7" i="6"/>
  <c r="T6" i="6"/>
  <c r="T4" i="6"/>
  <c r="T3" i="6"/>
  <c r="I21" i="6"/>
  <c r="I20" i="6"/>
  <c r="I19" i="6"/>
  <c r="I18" i="6"/>
  <c r="I17" i="6"/>
  <c r="I16" i="6"/>
  <c r="I15" i="6"/>
  <c r="I14" i="6"/>
  <c r="I9" i="6"/>
  <c r="I8" i="6"/>
  <c r="I7" i="6"/>
  <c r="I6" i="6"/>
  <c r="I5" i="6"/>
  <c r="I4" i="6"/>
  <c r="I3" i="6"/>
  <c r="U14" i="6"/>
  <c r="V14" i="6" s="1"/>
  <c r="Q21" i="6"/>
  <c r="Q20" i="6"/>
  <c r="Q19" i="6"/>
  <c r="Q18" i="6"/>
  <c r="Q17" i="6"/>
  <c r="Q16" i="6"/>
  <c r="Q15" i="6"/>
  <c r="Q14" i="6"/>
  <c r="F16" i="6"/>
  <c r="F21" i="6"/>
  <c r="F20" i="6"/>
  <c r="F19" i="6"/>
  <c r="F18" i="6"/>
  <c r="F15" i="6"/>
  <c r="F14" i="6"/>
  <c r="F6" i="6"/>
  <c r="F5" i="6"/>
  <c r="F4" i="6"/>
  <c r="F9" i="6"/>
  <c r="F8" i="6"/>
  <c r="F7" i="6"/>
  <c r="F3" i="6"/>
  <c r="Q5" i="6"/>
  <c r="Q10" i="6"/>
  <c r="Q9" i="6"/>
  <c r="Q8" i="6"/>
  <c r="Q7" i="6"/>
  <c r="Q6" i="6"/>
  <c r="Q4" i="6"/>
  <c r="Q3" i="6"/>
  <c r="J149" i="5"/>
  <c r="J143" i="5"/>
  <c r="J142" i="5"/>
  <c r="U3" i="6"/>
  <c r="C149" i="5" l="1"/>
  <c r="C148" i="5"/>
  <c r="C156" i="5"/>
  <c r="B157" i="5"/>
  <c r="D157" i="5" s="1"/>
  <c r="E21" i="6"/>
  <c r="E20" i="6"/>
  <c r="E19" i="6"/>
  <c r="E18" i="6"/>
  <c r="E17" i="6"/>
  <c r="E16" i="6"/>
  <c r="E15" i="6"/>
  <c r="E14" i="6"/>
  <c r="P21" i="6"/>
  <c r="P20" i="6"/>
  <c r="P19" i="6"/>
  <c r="P18" i="6"/>
  <c r="P17" i="6"/>
  <c r="P16" i="6"/>
  <c r="P15" i="6"/>
  <c r="P14" i="6"/>
  <c r="J139" i="5"/>
  <c r="I137" i="5"/>
  <c r="B158" i="5" l="1"/>
  <c r="D158" i="5" s="1"/>
  <c r="C157" i="5"/>
  <c r="B136" i="5"/>
  <c r="D136" i="5" s="1"/>
  <c r="B131" i="5"/>
  <c r="D131" i="5" s="1"/>
  <c r="J140" i="5"/>
  <c r="C132" i="5" l="1"/>
  <c r="C131" i="5"/>
  <c r="C136" i="5"/>
  <c r="C137" i="5"/>
  <c r="B160" i="5"/>
  <c r="C158" i="5"/>
  <c r="R17" i="6"/>
  <c r="S17" i="6" s="1"/>
  <c r="B159" i="5"/>
  <c r="D159" i="5" s="1"/>
  <c r="G15" i="6"/>
  <c r="J134" i="5"/>
  <c r="J133" i="5"/>
  <c r="B161" i="5" l="1"/>
  <c r="D161" i="5" s="1"/>
  <c r="D160" i="5"/>
  <c r="C159" i="5"/>
  <c r="C160" i="5"/>
  <c r="B162" i="5" l="1"/>
  <c r="D162" i="5" s="1"/>
  <c r="C161" i="5"/>
  <c r="J137" i="5"/>
  <c r="C162" i="5" l="1"/>
  <c r="C163" i="5"/>
  <c r="J135" i="5"/>
  <c r="J136" i="5"/>
  <c r="J138" i="5"/>
  <c r="J141" i="5"/>
  <c r="J144" i="5"/>
  <c r="J145" i="5"/>
  <c r="J148" i="5"/>
  <c r="J152" i="5"/>
  <c r="J153" i="5"/>
  <c r="J155" i="5"/>
  <c r="J156" i="5"/>
  <c r="J158" i="5"/>
  <c r="J163" i="5"/>
  <c r="J165" i="5"/>
  <c r="J168" i="5"/>
  <c r="J170" i="5"/>
  <c r="J172" i="5"/>
  <c r="J174" i="5"/>
  <c r="J175" i="5"/>
  <c r="J179" i="5"/>
  <c r="J180" i="5"/>
  <c r="J181" i="5"/>
  <c r="J183" i="5"/>
  <c r="J185" i="5"/>
  <c r="J186" i="5"/>
  <c r="J188" i="5"/>
  <c r="J192" i="5"/>
  <c r="J195" i="5"/>
  <c r="J198" i="5"/>
  <c r="J199" i="5"/>
  <c r="J200" i="5"/>
  <c r="J203" i="5"/>
  <c r="J204" i="5"/>
  <c r="J206" i="5"/>
  <c r="J209" i="5"/>
  <c r="J211" i="5"/>
  <c r="J212" i="5"/>
  <c r="J214" i="5"/>
  <c r="J215" i="5"/>
  <c r="J21" i="6"/>
  <c r="J20" i="6"/>
  <c r="J9" i="6"/>
  <c r="J8" i="6"/>
  <c r="J7" i="6"/>
  <c r="U10" i="6"/>
  <c r="J126" i="5" l="1"/>
  <c r="J127" i="5" l="1"/>
  <c r="J120" i="5"/>
  <c r="J122" i="5"/>
  <c r="J132" i="5" l="1"/>
  <c r="J129" i="5" l="1"/>
  <c r="J117" i="5" l="1"/>
  <c r="E5" i="6" l="1"/>
  <c r="J130" i="5"/>
  <c r="J124" i="5"/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8" i="5"/>
  <c r="J119" i="5"/>
  <c r="J121" i="5"/>
  <c r="J123" i="5"/>
  <c r="J125" i="5"/>
  <c r="J128" i="5"/>
  <c r="J131" i="5"/>
  <c r="K2" i="4" l="1"/>
  <c r="U7" i="6" l="1"/>
  <c r="R21" i="6"/>
  <c r="S21" i="6" s="1"/>
  <c r="R10" i="6"/>
  <c r="R3" i="6"/>
  <c r="E15" i="5" l="1"/>
  <c r="E7" i="5" l="1"/>
  <c r="E8" i="5"/>
  <c r="E9" i="5"/>
  <c r="E10" i="5"/>
  <c r="E11" i="5"/>
  <c r="E12" i="5"/>
  <c r="E16" i="5"/>
  <c r="E17" i="5"/>
  <c r="E18" i="5"/>
  <c r="E19" i="5"/>
  <c r="E20" i="5"/>
  <c r="E22" i="5"/>
  <c r="E23" i="5"/>
  <c r="E68" i="5"/>
  <c r="E70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P3" i="6" l="1"/>
  <c r="S3" i="6" s="1"/>
  <c r="P10" i="6"/>
  <c r="P9" i="6"/>
  <c r="P8" i="6"/>
  <c r="P7" i="6"/>
  <c r="P6" i="6"/>
  <c r="P5" i="6"/>
  <c r="P4" i="6"/>
  <c r="K21" i="6"/>
  <c r="E9" i="6"/>
  <c r="K9" i="6" s="1"/>
  <c r="E8" i="6"/>
  <c r="K8" i="6" s="1"/>
  <c r="E7" i="6"/>
  <c r="E6" i="6"/>
  <c r="E4" i="6"/>
  <c r="E3" i="6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5" i="4"/>
  <c r="K14" i="4"/>
  <c r="K13" i="4"/>
  <c r="K12" i="4"/>
  <c r="K11" i="4"/>
  <c r="K10" i="4"/>
  <c r="H10" i="4"/>
  <c r="K9" i="4"/>
  <c r="K4" i="4"/>
  <c r="K3" i="4"/>
  <c r="B4" i="5"/>
  <c r="D4" i="5" s="1"/>
  <c r="C4" i="5" l="1"/>
  <c r="L3" i="5"/>
  <c r="L4" i="5" s="1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K7" i="6"/>
  <c r="K20" i="6"/>
  <c r="S10" i="6"/>
  <c r="V4" i="6"/>
  <c r="V10" i="6"/>
  <c r="V3" i="6"/>
  <c r="V7" i="6"/>
  <c r="H11" i="4"/>
  <c r="B5" i="5"/>
  <c r="D5" i="5" s="1"/>
  <c r="D15" i="2"/>
  <c r="E15" i="2"/>
  <c r="D5" i="2"/>
  <c r="E5" i="2"/>
  <c r="J15" i="2"/>
  <c r="J5" i="2"/>
  <c r="R2" i="2"/>
  <c r="U6" i="2"/>
  <c r="R7" i="2"/>
  <c r="R8" i="2" s="1"/>
  <c r="R10" i="2" s="1"/>
  <c r="R14" i="2"/>
  <c r="R15" i="2" s="1"/>
  <c r="R17" i="2" s="1"/>
  <c r="R21" i="2"/>
  <c r="R23" i="2" s="1"/>
  <c r="R1" i="2"/>
  <c r="R3" i="2" s="1"/>
  <c r="K15" i="2"/>
  <c r="K5" i="2"/>
  <c r="C5" i="5" l="1"/>
  <c r="L138" i="5"/>
  <c r="L139" i="5" s="1"/>
  <c r="L140" i="5" s="1"/>
  <c r="L141" i="5" s="1"/>
  <c r="L142" i="5" s="1"/>
  <c r="H12" i="4"/>
  <c r="B6" i="5"/>
  <c r="E2" i="2"/>
  <c r="E3" i="2" s="1"/>
  <c r="D2" i="2"/>
  <c r="D3" i="2" s="1"/>
  <c r="V11" i="1"/>
  <c r="U11" i="1"/>
  <c r="T11" i="1"/>
  <c r="S11" i="1"/>
  <c r="W11" i="1" s="1"/>
  <c r="V10" i="1"/>
  <c r="U10" i="1"/>
  <c r="T10" i="1"/>
  <c r="S10" i="1"/>
  <c r="C6" i="5" l="1"/>
  <c r="D6" i="5"/>
  <c r="L143" i="5"/>
  <c r="L144" i="5" s="1"/>
  <c r="H13" i="4"/>
  <c r="B7" i="5"/>
  <c r="W10" i="1"/>
  <c r="C7" i="5" l="1"/>
  <c r="D7" i="5"/>
  <c r="L145" i="5"/>
  <c r="L146" i="5" s="1"/>
  <c r="L147" i="5" s="1"/>
  <c r="L148" i="5" s="1"/>
  <c r="H14" i="4"/>
  <c r="B8" i="5"/>
  <c r="U18" i="1"/>
  <c r="S17" i="1"/>
  <c r="S18" i="1" s="1"/>
  <c r="S16" i="1"/>
  <c r="T16" i="1" s="1"/>
  <c r="C8" i="5" l="1"/>
  <c r="D8" i="5"/>
  <c r="L149" i="5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H15" i="4"/>
  <c r="B9" i="5"/>
  <c r="W9" i="1"/>
  <c r="W8" i="1"/>
  <c r="W7" i="1"/>
  <c r="W6" i="1"/>
  <c r="W5" i="1"/>
  <c r="W4" i="1"/>
  <c r="W3" i="1"/>
  <c r="W2" i="1"/>
  <c r="C9" i="5" l="1"/>
  <c r="D9" i="5"/>
  <c r="L165" i="5"/>
  <c r="L166" i="5" s="1"/>
  <c r="L167" i="5" s="1"/>
  <c r="L168" i="5" s="1"/>
  <c r="L169" i="5" s="1"/>
  <c r="L170" i="5" s="1"/>
  <c r="L171" i="5" s="1"/>
  <c r="L172" i="5" s="1"/>
  <c r="B10" i="5"/>
  <c r="M34" i="1"/>
  <c r="M24" i="1"/>
  <c r="M14" i="1"/>
  <c r="N14" i="1"/>
  <c r="M5" i="1"/>
  <c r="M2" i="1" s="1"/>
  <c r="M3" i="1" s="1"/>
  <c r="N5" i="1"/>
  <c r="N34" i="1"/>
  <c r="N24" i="1"/>
  <c r="C10" i="5" l="1"/>
  <c r="D10" i="5"/>
  <c r="L173" i="5"/>
  <c r="L174" i="5" s="1"/>
  <c r="L175" i="5" s="1"/>
  <c r="L176" i="5" s="1"/>
  <c r="L177" i="5" s="1"/>
  <c r="L178" i="5" s="1"/>
  <c r="L179" i="5" s="1"/>
  <c r="L180" i="5" s="1"/>
  <c r="L181" i="5" s="1"/>
  <c r="B11" i="5"/>
  <c r="N2" i="1"/>
  <c r="N3" i="1" s="1"/>
  <c r="C11" i="5" l="1"/>
  <c r="D11" i="5"/>
  <c r="L182" i="5"/>
  <c r="L183" i="5" s="1"/>
  <c r="L184" i="5" s="1"/>
  <c r="L185" i="5" s="1"/>
  <c r="L186" i="5" s="1"/>
  <c r="L187" i="5" s="1"/>
  <c r="L188" i="5" s="1"/>
  <c r="L189" i="5" s="1"/>
  <c r="L190" i="5" s="1"/>
  <c r="L191" i="5" s="1"/>
  <c r="L192" i="5" s="1"/>
  <c r="L193" i="5" s="1"/>
  <c r="L194" i="5" s="1"/>
  <c r="L195" i="5" s="1"/>
  <c r="L196" i="5" s="1"/>
  <c r="L197" i="5" s="1"/>
  <c r="L198" i="5" s="1"/>
  <c r="L199" i="5" s="1"/>
  <c r="L200" i="5" s="1"/>
  <c r="L201" i="5" s="1"/>
  <c r="L202" i="5" s="1"/>
  <c r="L203" i="5" s="1"/>
  <c r="L204" i="5" s="1"/>
  <c r="L205" i="5" s="1"/>
  <c r="L206" i="5" s="1"/>
  <c r="L207" i="5" s="1"/>
  <c r="L208" i="5" s="1"/>
  <c r="L209" i="5" s="1"/>
  <c r="L210" i="5" s="1"/>
  <c r="L211" i="5" s="1"/>
  <c r="L212" i="5" s="1"/>
  <c r="B12" i="5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L213" i="5" l="1"/>
  <c r="L214" i="5" s="1"/>
  <c r="L215" i="5" s="1"/>
  <c r="L216" i="5" s="1"/>
  <c r="L217" i="5" s="1"/>
  <c r="L218" i="5" s="1"/>
  <c r="L219" i="5" s="1"/>
  <c r="L220" i="5" s="1"/>
  <c r="L221" i="5" s="1"/>
  <c r="L222" i="5" s="1"/>
  <c r="C12" i="5"/>
  <c r="D12" i="5"/>
  <c r="B13" i="5"/>
  <c r="L223" i="5" l="1"/>
  <c r="L224" i="5" s="1"/>
  <c r="L225" i="5" s="1"/>
  <c r="L226" i="5" s="1"/>
  <c r="L227" i="5" s="1"/>
  <c r="L228" i="5" s="1"/>
  <c r="L229" i="5" s="1"/>
  <c r="L230" i="5" s="1"/>
  <c r="L231" i="5" s="1"/>
  <c r="L232" i="5" s="1"/>
  <c r="L233" i="5" s="1"/>
  <c r="L234" i="5" s="1"/>
  <c r="L235" i="5" s="1"/>
  <c r="L236" i="5" s="1"/>
  <c r="C13" i="5"/>
  <c r="D13" i="5"/>
  <c r="R4" i="6"/>
  <c r="S4" i="6" s="1"/>
  <c r="B14" i="5"/>
  <c r="C14" i="5" l="1"/>
  <c r="D14" i="5"/>
  <c r="B175" i="5"/>
  <c r="D175" i="5" s="1"/>
  <c r="B15" i="5"/>
  <c r="C15" i="5" l="1"/>
  <c r="D15" i="5"/>
  <c r="C175" i="5"/>
  <c r="C176" i="5"/>
  <c r="B16" i="5"/>
  <c r="C16" i="5" l="1"/>
  <c r="D16" i="5"/>
  <c r="B17" i="5"/>
  <c r="C17" i="5" l="1"/>
  <c r="D17" i="5"/>
  <c r="B18" i="5"/>
  <c r="C18" i="5" l="1"/>
  <c r="D18" i="5"/>
  <c r="U8" i="6"/>
  <c r="V8" i="6" s="1"/>
  <c r="J6" i="6"/>
  <c r="K6" i="6" s="1"/>
  <c r="B19" i="5"/>
  <c r="C19" i="5" l="1"/>
  <c r="D19" i="5"/>
  <c r="B20" i="5"/>
  <c r="C20" i="5" l="1"/>
  <c r="D20" i="5"/>
  <c r="B21" i="5"/>
  <c r="C21" i="5" l="1"/>
  <c r="D21" i="5"/>
  <c r="B22" i="5"/>
  <c r="C22" i="5" l="1"/>
  <c r="D22" i="5"/>
  <c r="B23" i="5"/>
  <c r="C23" i="5" l="1"/>
  <c r="D23" i="5"/>
  <c r="B24" i="5"/>
  <c r="C24" i="5" l="1"/>
  <c r="D24" i="5"/>
  <c r="B25" i="5"/>
  <c r="C25" i="5" l="1"/>
  <c r="D25" i="5"/>
  <c r="B26" i="5"/>
  <c r="C26" i="5" l="1"/>
  <c r="D26" i="5"/>
  <c r="B27" i="5"/>
  <c r="G3" i="6"/>
  <c r="H3" i="6" s="1"/>
  <c r="C27" i="5" l="1"/>
  <c r="D27" i="5"/>
  <c r="B28" i="5"/>
  <c r="C28" i="5" l="1"/>
  <c r="D28" i="5"/>
  <c r="B29" i="5"/>
  <c r="C29" i="5" l="1"/>
  <c r="D29" i="5"/>
  <c r="B30" i="5"/>
  <c r="C30" i="5" l="1"/>
  <c r="D30" i="5"/>
  <c r="B31" i="5"/>
  <c r="C31" i="5" l="1"/>
  <c r="D31" i="5"/>
  <c r="B181" i="5"/>
  <c r="D181" i="5" s="1"/>
  <c r="B32" i="5"/>
  <c r="C32" i="5" l="1"/>
  <c r="D32" i="5"/>
  <c r="C182" i="5"/>
  <c r="C181" i="5"/>
  <c r="B183" i="5"/>
  <c r="B33" i="5"/>
  <c r="C183" i="5" l="1"/>
  <c r="D183" i="5"/>
  <c r="C33" i="5"/>
  <c r="D33" i="5"/>
  <c r="B184" i="5"/>
  <c r="D184" i="5" s="1"/>
  <c r="B34" i="5"/>
  <c r="C34" i="5" l="1"/>
  <c r="D34" i="5"/>
  <c r="C184" i="5"/>
  <c r="C185" i="5"/>
  <c r="B35" i="5"/>
  <c r="C35" i="5" l="1"/>
  <c r="D35" i="5"/>
  <c r="B36" i="5"/>
  <c r="C36" i="5" l="1"/>
  <c r="D36" i="5"/>
  <c r="B37" i="5"/>
  <c r="C37" i="5" l="1"/>
  <c r="D37" i="5"/>
  <c r="B38" i="5"/>
  <c r="C38" i="5" l="1"/>
  <c r="D38" i="5"/>
  <c r="B39" i="5"/>
  <c r="C39" i="5" l="1"/>
  <c r="D39" i="5"/>
  <c r="B40" i="5"/>
  <c r="C40" i="5" l="1"/>
  <c r="D40" i="5"/>
  <c r="U19" i="6"/>
  <c r="V19" i="6" s="1"/>
  <c r="B41" i="5"/>
  <c r="C41" i="5" l="1"/>
  <c r="D41" i="5"/>
  <c r="R20" i="6"/>
  <c r="S20" i="6" s="1"/>
  <c r="U20" i="6"/>
  <c r="V20" i="6" s="1"/>
  <c r="B42" i="5"/>
  <c r="C42" i="5" l="1"/>
  <c r="D42" i="5"/>
  <c r="B195" i="5"/>
  <c r="D195" i="5" s="1"/>
  <c r="B43" i="5"/>
  <c r="C43" i="5" l="1"/>
  <c r="D43" i="5"/>
  <c r="C195" i="5"/>
  <c r="C196" i="5"/>
  <c r="B44" i="5"/>
  <c r="C44" i="5" l="1"/>
  <c r="D44" i="5"/>
  <c r="B45" i="5"/>
  <c r="C45" i="5" l="1"/>
  <c r="D45" i="5"/>
  <c r="B46" i="5"/>
  <c r="C46" i="5" l="1"/>
  <c r="D46" i="5"/>
  <c r="B47" i="5"/>
  <c r="C47" i="5" l="1"/>
  <c r="D47" i="5"/>
  <c r="B48" i="5"/>
  <c r="C48" i="5" l="1"/>
  <c r="D48" i="5"/>
  <c r="B49" i="5"/>
  <c r="C49" i="5" l="1"/>
  <c r="D49" i="5"/>
  <c r="B50" i="5"/>
  <c r="C50" i="5" l="1"/>
  <c r="D50" i="5"/>
  <c r="B51" i="5"/>
  <c r="B123" i="5"/>
  <c r="C123" i="5" l="1"/>
  <c r="D123" i="5"/>
  <c r="C51" i="5"/>
  <c r="D51" i="5"/>
  <c r="B124" i="5"/>
  <c r="B52" i="5"/>
  <c r="H15" i="6"/>
  <c r="C124" i="5" l="1"/>
  <c r="D124" i="5"/>
  <c r="C52" i="5"/>
  <c r="D52" i="5"/>
  <c r="B53" i="5"/>
  <c r="B125" i="5"/>
  <c r="D125" i="5" s="1"/>
  <c r="R5" i="6"/>
  <c r="S5" i="6" s="1"/>
  <c r="C53" i="5" l="1"/>
  <c r="D53" i="5"/>
  <c r="C125" i="5"/>
  <c r="C126" i="5"/>
  <c r="B127" i="5"/>
  <c r="B128" i="5"/>
  <c r="B54" i="5"/>
  <c r="C129" i="5" l="1"/>
  <c r="D128" i="5"/>
  <c r="C127" i="5"/>
  <c r="D127" i="5"/>
  <c r="C54" i="5"/>
  <c r="D54" i="5"/>
  <c r="C128" i="5"/>
  <c r="B55" i="5"/>
  <c r="C55" i="5" l="1"/>
  <c r="D55" i="5"/>
  <c r="B56" i="5"/>
  <c r="C56" i="5" l="1"/>
  <c r="D56" i="5"/>
  <c r="B57" i="5"/>
  <c r="U16" i="6"/>
  <c r="V16" i="6" s="1"/>
  <c r="C57" i="5" l="1"/>
  <c r="D57" i="5"/>
  <c r="U15" i="6"/>
  <c r="V15" i="6" s="1"/>
  <c r="B58" i="5"/>
  <c r="C58" i="5" l="1"/>
  <c r="D58" i="5"/>
  <c r="B199" i="5"/>
  <c r="D199" i="5" s="1"/>
  <c r="B59" i="5"/>
  <c r="C59" i="5" l="1"/>
  <c r="D59" i="5"/>
  <c r="C199" i="5"/>
  <c r="B200" i="5"/>
  <c r="D200" i="5" s="1"/>
  <c r="G16" i="6"/>
  <c r="H16" i="6" s="1"/>
  <c r="B60" i="5"/>
  <c r="C60" i="5" l="1"/>
  <c r="D60" i="5"/>
  <c r="C200" i="5"/>
  <c r="C201" i="5"/>
  <c r="U9" i="6"/>
  <c r="V9" i="6" s="1"/>
  <c r="B61" i="5"/>
  <c r="C61" i="5" l="1"/>
  <c r="D61" i="5"/>
  <c r="R19" i="6"/>
  <c r="S19" i="6" s="1"/>
  <c r="B62" i="5"/>
  <c r="J3" i="6"/>
  <c r="K3" i="6" s="1"/>
  <c r="C62" i="5" l="1"/>
  <c r="D62" i="5"/>
  <c r="B204" i="5"/>
  <c r="D204" i="5" s="1"/>
  <c r="B63" i="5"/>
  <c r="B64" i="5"/>
  <c r="D64" i="5" s="1"/>
  <c r="G6" i="6"/>
  <c r="H6" i="6" s="1"/>
  <c r="C63" i="5" l="1"/>
  <c r="D63" i="5"/>
  <c r="C205" i="5"/>
  <c r="C204" i="5"/>
  <c r="C64" i="5"/>
  <c r="B206" i="5"/>
  <c r="D206" i="5" s="1"/>
  <c r="G17" i="6"/>
  <c r="H17" i="6" s="1"/>
  <c r="B65" i="5"/>
  <c r="C65" i="5" l="1"/>
  <c r="D65" i="5"/>
  <c r="C206" i="5"/>
  <c r="C207" i="5"/>
  <c r="B209" i="5"/>
  <c r="D209" i="5" s="1"/>
  <c r="B66" i="5"/>
  <c r="R18" i="6"/>
  <c r="S18" i="6" s="1"/>
  <c r="C66" i="5" l="1"/>
  <c r="D66" i="5"/>
  <c r="C209" i="5"/>
  <c r="C210" i="5"/>
  <c r="B211" i="5"/>
  <c r="D211" i="5" s="1"/>
  <c r="B67" i="5"/>
  <c r="C67" i="5" l="1"/>
  <c r="D67" i="5"/>
  <c r="C211" i="5"/>
  <c r="B212" i="5"/>
  <c r="D212" i="5" s="1"/>
  <c r="B68" i="5"/>
  <c r="R7" i="6"/>
  <c r="S7" i="6" s="1"/>
  <c r="G18" i="6"/>
  <c r="H18" i="6" s="1"/>
  <c r="C68" i="5" l="1"/>
  <c r="D68" i="5"/>
  <c r="C213" i="5"/>
  <c r="C212" i="5"/>
  <c r="B214" i="5"/>
  <c r="B69" i="5"/>
  <c r="D214" i="5" l="1"/>
  <c r="C215" i="5"/>
  <c r="C69" i="5"/>
  <c r="D69" i="5"/>
  <c r="C214" i="5"/>
  <c r="B70" i="5"/>
  <c r="U5" i="6"/>
  <c r="V5" i="6" s="1"/>
  <c r="C70" i="5" l="1"/>
  <c r="D70" i="5"/>
  <c r="B71" i="5"/>
  <c r="D71" i="5" s="1"/>
  <c r="C72" i="5" l="1"/>
  <c r="C71" i="5"/>
  <c r="B73" i="5"/>
  <c r="G19" i="6"/>
  <c r="C73" i="5" l="1"/>
  <c r="D73" i="5"/>
  <c r="B74" i="5"/>
  <c r="G4" i="6"/>
  <c r="H4" i="6" s="1"/>
  <c r="H19" i="6"/>
  <c r="C74" i="5" l="1"/>
  <c r="D74" i="5"/>
  <c r="B75" i="5"/>
  <c r="R14" i="6"/>
  <c r="S14" i="6" s="1"/>
  <c r="J14" i="6"/>
  <c r="K14" i="6" s="1"/>
  <c r="C75" i="5" l="1"/>
  <c r="D75" i="5"/>
  <c r="B76" i="5"/>
  <c r="C76" i="5" l="1"/>
  <c r="D76" i="5"/>
  <c r="B77" i="5"/>
  <c r="J15" i="6"/>
  <c r="K15" i="6" s="1"/>
  <c r="C77" i="5" l="1"/>
  <c r="D77" i="5"/>
  <c r="B78" i="5"/>
  <c r="U17" i="6"/>
  <c r="V17" i="6" s="1"/>
  <c r="C78" i="5" l="1"/>
  <c r="D78" i="5"/>
  <c r="B79" i="5"/>
  <c r="J4" i="6"/>
  <c r="K4" i="6" s="1"/>
  <c r="D225" i="5" l="1"/>
  <c r="C79" i="5"/>
  <c r="D79" i="5"/>
  <c r="B227" i="5"/>
  <c r="B80" i="5"/>
  <c r="J5" i="6"/>
  <c r="K5" i="6" s="1"/>
  <c r="C227" i="5" l="1"/>
  <c r="C228" i="5"/>
  <c r="D227" i="5"/>
  <c r="C80" i="5"/>
  <c r="D80" i="5"/>
  <c r="K10" i="6"/>
  <c r="B230" i="5"/>
  <c r="B81" i="5"/>
  <c r="C230" i="5" l="1"/>
  <c r="C231" i="5"/>
  <c r="D230" i="5"/>
  <c r="C81" i="5"/>
  <c r="D81" i="5"/>
  <c r="B82" i="5"/>
  <c r="R8" i="6"/>
  <c r="D231" i="5" l="1"/>
  <c r="C82" i="5"/>
  <c r="D82" i="5"/>
  <c r="B83" i="5"/>
  <c r="G20" i="6"/>
  <c r="S8" i="6"/>
  <c r="D232" i="5" l="1"/>
  <c r="C83" i="5"/>
  <c r="D83" i="5"/>
  <c r="B233" i="5"/>
  <c r="B84" i="5"/>
  <c r="G21" i="6"/>
  <c r="H21" i="6" s="1"/>
  <c r="H20" i="6"/>
  <c r="C233" i="5" l="1"/>
  <c r="C234" i="5"/>
  <c r="D234" i="5"/>
  <c r="D233" i="5"/>
  <c r="C84" i="5"/>
  <c r="D84" i="5"/>
  <c r="B236" i="5"/>
  <c r="C236" i="5" s="1"/>
  <c r="B85" i="5"/>
  <c r="D236" i="5" l="1"/>
  <c r="C85" i="5"/>
  <c r="D85" i="5"/>
  <c r="B86" i="5"/>
  <c r="C86" i="5" l="1"/>
  <c r="D86" i="5"/>
  <c r="B87" i="5"/>
  <c r="U6" i="6"/>
  <c r="V6" i="6" s="1"/>
  <c r="V11" i="6" s="1"/>
  <c r="C87" i="5" l="1"/>
  <c r="D87" i="5"/>
  <c r="B88" i="5"/>
  <c r="U18" i="6"/>
  <c r="V18" i="6" s="1"/>
  <c r="C88" i="5" l="1"/>
  <c r="D88" i="5"/>
  <c r="B89" i="5"/>
  <c r="C89" i="5" l="1"/>
  <c r="D89" i="5"/>
  <c r="B90" i="5"/>
  <c r="J16" i="6"/>
  <c r="K16" i="6" s="1"/>
  <c r="C90" i="5" l="1"/>
  <c r="D90" i="5"/>
  <c r="B91" i="5"/>
  <c r="J17" i="6"/>
  <c r="K17" i="6" s="1"/>
  <c r="C91" i="5" l="1"/>
  <c r="D91" i="5"/>
  <c r="B92" i="5"/>
  <c r="C92" i="5" l="1"/>
  <c r="D92" i="5"/>
  <c r="B93" i="5"/>
  <c r="J18" i="6"/>
  <c r="K18" i="6" s="1"/>
  <c r="C93" i="5" l="1"/>
  <c r="D93" i="5"/>
  <c r="B94" i="5"/>
  <c r="J19" i="6"/>
  <c r="K19" i="6" s="1"/>
  <c r="K22" i="6" s="1"/>
  <c r="C94" i="5" l="1"/>
  <c r="D94" i="5"/>
  <c r="B95" i="5"/>
  <c r="R9" i="6"/>
  <c r="C95" i="5" l="1"/>
  <c r="D95" i="5"/>
  <c r="B96" i="5"/>
  <c r="G9" i="6"/>
  <c r="H9" i="6" s="1"/>
  <c r="S9" i="6"/>
  <c r="C96" i="5" l="1"/>
  <c r="D96" i="5"/>
  <c r="U21" i="6"/>
  <c r="V21" i="6" s="1"/>
  <c r="V22" i="6" s="1"/>
  <c r="B97" i="5"/>
  <c r="C97" i="5" l="1"/>
  <c r="D97" i="5"/>
  <c r="B98" i="5"/>
  <c r="C98" i="5" l="1"/>
  <c r="D98" i="5"/>
  <c r="B99" i="5"/>
  <c r="C99" i="5" l="1"/>
  <c r="D99" i="5"/>
  <c r="B100" i="5"/>
  <c r="D100" i="5" s="1"/>
  <c r="G7" i="6"/>
  <c r="C100" i="5" l="1"/>
  <c r="C101" i="5"/>
  <c r="B102" i="5"/>
  <c r="D102" i="5" s="1"/>
  <c r="H7" i="6"/>
  <c r="C102" i="5" l="1"/>
  <c r="B103" i="5"/>
  <c r="D103" i="5" s="1"/>
  <c r="C103" i="5" l="1"/>
  <c r="R16" i="6"/>
  <c r="S16" i="6" s="1"/>
  <c r="B104" i="5"/>
  <c r="D104" i="5" s="1"/>
  <c r="C104" i="5" l="1"/>
  <c r="B105" i="5"/>
  <c r="D105" i="5" s="1"/>
  <c r="C105" i="5" l="1"/>
  <c r="B106" i="5"/>
  <c r="D106" i="5" s="1"/>
  <c r="C106" i="5" l="1"/>
  <c r="B107" i="5"/>
  <c r="D107" i="5" s="1"/>
  <c r="C107" i="5" l="1"/>
  <c r="B108" i="5"/>
  <c r="D108" i="5" s="1"/>
  <c r="C108" i="5" l="1"/>
  <c r="C109" i="5"/>
  <c r="G5" i="6"/>
  <c r="H5" i="6" s="1"/>
  <c r="B110" i="5"/>
  <c r="C110" i="5" l="1"/>
  <c r="D110" i="5"/>
  <c r="B111" i="5"/>
  <c r="C111" i="5" l="1"/>
  <c r="D111" i="5"/>
  <c r="B112" i="5"/>
  <c r="C112" i="5" l="1"/>
  <c r="D112" i="5"/>
  <c r="B113" i="5"/>
  <c r="C113" i="5" l="1"/>
  <c r="D113" i="5"/>
  <c r="B114" i="5"/>
  <c r="C114" i="5" l="1"/>
  <c r="D114" i="5"/>
  <c r="B115" i="5"/>
  <c r="G8" i="6"/>
  <c r="C115" i="5" l="1"/>
  <c r="D115" i="5"/>
  <c r="B116" i="5"/>
  <c r="H8" i="6"/>
  <c r="H10" i="6" s="1"/>
  <c r="G10" i="6"/>
  <c r="C116" i="5" l="1"/>
  <c r="D116" i="5"/>
  <c r="G14" i="6"/>
  <c r="B117" i="5"/>
  <c r="C117" i="5" l="1"/>
  <c r="D117" i="5"/>
  <c r="B118" i="5"/>
  <c r="H14" i="6"/>
  <c r="H22" i="6" s="1"/>
  <c r="G22" i="6"/>
  <c r="C118" i="5" l="1"/>
  <c r="D118" i="5"/>
  <c r="B119" i="5"/>
  <c r="D119" i="5" s="1"/>
  <c r="R6" i="6"/>
  <c r="C120" i="5" l="1"/>
  <c r="C119" i="5"/>
  <c r="S6" i="6"/>
  <c r="S11" i="6" s="1"/>
  <c r="R11" i="6"/>
  <c r="R15" i="6" l="1"/>
  <c r="S15" i="6" l="1"/>
  <c r="S22" i="6" s="1"/>
  <c r="R22" i="6"/>
  <c r="E69" i="5" l="1"/>
  <c r="L9" i="4" l="1"/>
  <c r="L13" i="4"/>
  <c r="L10" i="4"/>
  <c r="L12" i="4"/>
  <c r="L11" i="4"/>
  <c r="L14" i="4"/>
  <c r="L15" i="4"/>
  <c r="M9" i="4" l="1"/>
  <c r="M15" i="4"/>
  <c r="M14" i="4"/>
  <c r="F3" i="5" s="1"/>
  <c r="F4" i="5" s="1"/>
  <c r="F5" i="5" s="1"/>
  <c r="F6" i="5" s="1"/>
  <c r="M13" i="4"/>
  <c r="M11" i="4"/>
  <c r="M10" i="4"/>
  <c r="M12" i="4"/>
  <c r="E4" i="5" l="1"/>
  <c r="E5" i="5" l="1"/>
  <c r="E3" i="5"/>
  <c r="F7" i="5" l="1"/>
  <c r="F8" i="5" s="1"/>
  <c r="F9" i="5" s="1"/>
  <c r="F10" i="5" s="1"/>
  <c r="F11" i="5" s="1"/>
  <c r="F12" i="5" s="1"/>
  <c r="F13" i="5" s="1"/>
  <c r="E6" i="5" l="1"/>
  <c r="E13" i="5"/>
  <c r="F14" i="5"/>
  <c r="F15" i="5" l="1"/>
  <c r="F16" i="5" s="1"/>
  <c r="F17" i="5" s="1"/>
  <c r="F18" i="5" s="1"/>
  <c r="F19" i="5" s="1"/>
  <c r="F20" i="5" s="1"/>
  <c r="F21" i="5" s="1"/>
  <c r="E14" i="5"/>
  <c r="E21" i="5" l="1"/>
  <c r="F22" i="5"/>
  <c r="F23" i="5" s="1"/>
  <c r="F24" i="5" s="1"/>
  <c r="E24" i="5" l="1"/>
  <c r="F25" i="5"/>
  <c r="E25" i="5" l="1"/>
  <c r="F26" i="5"/>
  <c r="F27" i="5" l="1"/>
  <c r="E26" i="5"/>
  <c r="E27" i="5" l="1"/>
  <c r="F28" i="5"/>
  <c r="E28" i="5" l="1"/>
  <c r="F29" i="5"/>
  <c r="E29" i="5" l="1"/>
  <c r="F30" i="5"/>
  <c r="F31" i="5" s="1"/>
  <c r="F32" i="5" s="1"/>
  <c r="F33" i="5" s="1"/>
  <c r="E33" i="5" l="1"/>
  <c r="F34" i="5"/>
  <c r="F35" i="5" s="1"/>
  <c r="F36" i="5" s="1"/>
  <c r="F37" i="5" s="1"/>
  <c r="F38" i="5" s="1"/>
  <c r="E38" i="5" l="1"/>
  <c r="F39" i="5"/>
  <c r="E39" i="5" l="1"/>
  <c r="F40" i="5"/>
  <c r="E40" i="5" l="1"/>
  <c r="F41" i="5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E62" i="5" l="1"/>
  <c r="F63" i="5"/>
  <c r="E63" i="5" l="1"/>
  <c r="F64" i="5"/>
  <c r="F65" i="5" s="1"/>
  <c r="E65" i="5" l="1"/>
  <c r="F66" i="5"/>
  <c r="F67" i="5" l="1"/>
  <c r="E66" i="5"/>
  <c r="F68" i="5" l="1"/>
  <c r="F69" i="5" s="1"/>
  <c r="F70" i="5" s="1"/>
  <c r="F71" i="5" s="1"/>
  <c r="E67" i="5"/>
  <c r="F72" i="5" l="1"/>
  <c r="F73" i="5" s="1"/>
  <c r="E71" i="5"/>
  <c r="E73" i="5" l="1"/>
  <c r="F74" i="5"/>
  <c r="E74" i="5" l="1"/>
  <c r="F75" i="5"/>
  <c r="F76" i="5" l="1"/>
  <c r="E75" i="5"/>
  <c r="F77" i="5" l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E76" i="5"/>
  <c r="E100" i="5" l="1"/>
  <c r="F101" i="5"/>
  <c r="F102" i="5" l="1"/>
  <c r="E101" i="5"/>
  <c r="F103" i="5" l="1"/>
  <c r="E102" i="5"/>
  <c r="F104" i="5" l="1"/>
  <c r="F105" i="5" s="1"/>
  <c r="E103" i="5"/>
  <c r="F106" i="5" l="1"/>
  <c r="E105" i="5"/>
  <c r="F107" i="5" l="1"/>
  <c r="E106" i="5"/>
  <c r="F108" i="5" l="1"/>
  <c r="E107" i="5"/>
  <c r="F109" i="5" l="1"/>
  <c r="E108" i="5"/>
  <c r="F110" i="5" l="1"/>
  <c r="E109" i="5"/>
  <c r="F111" i="5" l="1"/>
  <c r="E110" i="5"/>
  <c r="F112" i="5" l="1"/>
  <c r="E111" i="5"/>
  <c r="F113" i="5" l="1"/>
  <c r="E112" i="5"/>
  <c r="F114" i="5" l="1"/>
  <c r="E113" i="5"/>
  <c r="F115" i="5" l="1"/>
  <c r="E114" i="5"/>
  <c r="F116" i="5" l="1"/>
  <c r="E115" i="5"/>
  <c r="F117" i="5" l="1"/>
  <c r="E116" i="5"/>
  <c r="F118" i="5" l="1"/>
  <c r="E117" i="5"/>
  <c r="F119" i="5" l="1"/>
  <c r="E118" i="5"/>
  <c r="F120" i="5" l="1"/>
  <c r="E119" i="5"/>
  <c r="F121" i="5" l="1"/>
  <c r="E120" i="5"/>
  <c r="F122" i="5" l="1"/>
  <c r="E121" i="5"/>
  <c r="F123" i="5" l="1"/>
  <c r="E122" i="5"/>
  <c r="F124" i="5" l="1"/>
  <c r="F125" i="5" s="1"/>
  <c r="E123" i="5"/>
  <c r="E125" i="5" l="1"/>
  <c r="F126" i="5"/>
  <c r="E124" i="5"/>
  <c r="F127" i="5" l="1"/>
  <c r="E126" i="5"/>
  <c r="E127" i="5" l="1"/>
  <c r="F128" i="5"/>
  <c r="F129" i="5" l="1"/>
  <c r="E128" i="5"/>
  <c r="E129" i="5" l="1"/>
  <c r="F130" i="5"/>
  <c r="F131" i="5" l="1"/>
  <c r="E130" i="5"/>
  <c r="E131" i="5" l="1"/>
  <c r="F132" i="5"/>
  <c r="F133" i="5" l="1"/>
  <c r="E132" i="5"/>
  <c r="E133" i="5" l="1"/>
  <c r="F134" i="5"/>
  <c r="F135" i="5" l="1"/>
  <c r="E134" i="5"/>
  <c r="E135" i="5" l="1"/>
  <c r="F136" i="5"/>
  <c r="F137" i="5" l="1"/>
  <c r="E136" i="5"/>
  <c r="E137" i="5" l="1"/>
  <c r="F138" i="5"/>
  <c r="F139" i="5" l="1"/>
  <c r="E138" i="5"/>
  <c r="E139" i="5" l="1"/>
  <c r="F140" i="5"/>
  <c r="F141" i="5" l="1"/>
  <c r="E140" i="5"/>
  <c r="E141" i="5" l="1"/>
  <c r="F142" i="5"/>
  <c r="F143" i="5" l="1"/>
  <c r="E142" i="5"/>
  <c r="E143" i="5" l="1"/>
  <c r="F144" i="5"/>
  <c r="E144" i="5" l="1"/>
  <c r="F145" i="5"/>
  <c r="F146" i="5" l="1"/>
  <c r="E145" i="5"/>
  <c r="F147" i="5" l="1"/>
  <c r="E146" i="5"/>
  <c r="E147" i="5" l="1"/>
  <c r="F148" i="5"/>
  <c r="F149" i="5" l="1"/>
  <c r="E148" i="5"/>
  <c r="E149" i="5" l="1"/>
  <c r="F150" i="5"/>
  <c r="F151" i="5" l="1"/>
  <c r="E150" i="5"/>
  <c r="E151" i="5" l="1"/>
  <c r="F152" i="5"/>
  <c r="F153" i="5" l="1"/>
  <c r="E152" i="5"/>
  <c r="E153" i="5" l="1"/>
  <c r="F154" i="5"/>
  <c r="F155" i="5" l="1"/>
  <c r="E154" i="5"/>
  <c r="F156" i="5" l="1"/>
  <c r="E155" i="5"/>
  <c r="E156" i="5" l="1"/>
  <c r="F157" i="5"/>
  <c r="E157" i="5" l="1"/>
  <c r="F158" i="5"/>
  <c r="E158" i="5" l="1"/>
  <c r="F159" i="5"/>
  <c r="E159" i="5" l="1"/>
  <c r="F160" i="5"/>
  <c r="F161" i="5" l="1"/>
  <c r="E160" i="5"/>
  <c r="E161" i="5" l="1"/>
  <c r="F162" i="5"/>
  <c r="F163" i="5" l="1"/>
  <c r="E162" i="5"/>
  <c r="E163" i="5" l="1"/>
  <c r="F164" i="5"/>
  <c r="F165" i="5" s="1"/>
  <c r="F166" i="5" l="1"/>
  <c r="E165" i="5"/>
  <c r="E164" i="5"/>
  <c r="F167" i="5" l="1"/>
  <c r="E166" i="5"/>
  <c r="F168" i="5" l="1"/>
  <c r="E167" i="5"/>
  <c r="F169" i="5" l="1"/>
  <c r="E168" i="5"/>
  <c r="F170" i="5" l="1"/>
  <c r="E169" i="5"/>
  <c r="F171" i="5" l="1"/>
  <c r="E170" i="5"/>
  <c r="F172" i="5" l="1"/>
  <c r="E171" i="5"/>
  <c r="F173" i="5" l="1"/>
  <c r="E172" i="5"/>
  <c r="F174" i="5" l="1"/>
  <c r="E173" i="5"/>
  <c r="F175" i="5" l="1"/>
  <c r="E174" i="5"/>
  <c r="F176" i="5" l="1"/>
  <c r="E175" i="5"/>
  <c r="F177" i="5" l="1"/>
  <c r="E176" i="5"/>
  <c r="F178" i="5" l="1"/>
  <c r="E177" i="5"/>
  <c r="F179" i="5" l="1"/>
  <c r="E178" i="5"/>
  <c r="F180" i="5" l="1"/>
  <c r="E179" i="5"/>
  <c r="F181" i="5" l="1"/>
  <c r="E180" i="5"/>
  <c r="F182" i="5" l="1"/>
  <c r="E181" i="5"/>
  <c r="F183" i="5" l="1"/>
  <c r="E182" i="5"/>
  <c r="F184" i="5" l="1"/>
  <c r="E183" i="5"/>
  <c r="F185" i="5" l="1"/>
  <c r="E184" i="5"/>
  <c r="F186" i="5" l="1"/>
  <c r="E185" i="5"/>
  <c r="F187" i="5" l="1"/>
  <c r="E186" i="5"/>
  <c r="F188" i="5" l="1"/>
  <c r="E187" i="5"/>
  <c r="F189" i="5" l="1"/>
  <c r="E188" i="5"/>
  <c r="F190" i="5" l="1"/>
  <c r="E189" i="5"/>
  <c r="F191" i="5" l="1"/>
  <c r="E190" i="5"/>
  <c r="F192" i="5" l="1"/>
  <c r="E191" i="5"/>
  <c r="F193" i="5" l="1"/>
  <c r="E192" i="5"/>
  <c r="F194" i="5" l="1"/>
  <c r="E193" i="5"/>
  <c r="F195" i="5" l="1"/>
  <c r="E194" i="5"/>
  <c r="F196" i="5" l="1"/>
  <c r="E195" i="5"/>
  <c r="F197" i="5" l="1"/>
  <c r="E196" i="5"/>
  <c r="F198" i="5" l="1"/>
  <c r="E197" i="5"/>
  <c r="F199" i="5" l="1"/>
  <c r="F200" i="5" s="1"/>
  <c r="E198" i="5"/>
  <c r="E200" i="5" l="1"/>
  <c r="F201" i="5"/>
  <c r="E199" i="5"/>
  <c r="F202" i="5" l="1"/>
  <c r="F203" i="5" s="1"/>
  <c r="E201" i="5"/>
  <c r="E203" i="5" l="1"/>
  <c r="F204" i="5"/>
  <c r="E202" i="5"/>
  <c r="E204" i="5" l="1"/>
  <c r="F205" i="5"/>
  <c r="E205" i="5" l="1"/>
  <c r="F206" i="5"/>
  <c r="E206" i="5" l="1"/>
  <c r="F207" i="5"/>
  <c r="F208" i="5" l="1"/>
  <c r="E207" i="5"/>
  <c r="E208" i="5" l="1"/>
  <c r="F209" i="5"/>
  <c r="E209" i="5" l="1"/>
  <c r="F210" i="5"/>
  <c r="E210" i="5" l="1"/>
  <c r="F211" i="5"/>
  <c r="E211" i="5" l="1"/>
  <c r="F212" i="5"/>
  <c r="F213" i="5" s="1"/>
  <c r="F214" i="5" l="1"/>
  <c r="F215" i="5" s="1"/>
  <c r="E213" i="5"/>
  <c r="E212" i="5"/>
  <c r="E215" i="5" l="1"/>
  <c r="F216" i="5"/>
  <c r="E214" i="5"/>
  <c r="E216" i="5" l="1"/>
  <c r="F217" i="5"/>
  <c r="F218" i="5" l="1"/>
  <c r="E217" i="5"/>
  <c r="F219" i="5" l="1"/>
  <c r="E218" i="5"/>
  <c r="F220" i="5" l="1"/>
  <c r="E219" i="5"/>
  <c r="E220" i="5" l="1"/>
  <c r="F221" i="5"/>
  <c r="E221" i="5" l="1"/>
  <c r="F222" i="5"/>
  <c r="F223" i="5" s="1"/>
  <c r="F224" i="5" l="1"/>
  <c r="E223" i="5"/>
  <c r="E222" i="5"/>
  <c r="F225" i="5" l="1"/>
  <c r="E224" i="5"/>
  <c r="E225" i="5" l="1"/>
  <c r="F226" i="5"/>
  <c r="E226" i="5" l="1"/>
  <c r="F227" i="5"/>
  <c r="E227" i="5" l="1"/>
  <c r="F228" i="5"/>
  <c r="E228" i="5" l="1"/>
  <c r="F229" i="5"/>
  <c r="E229" i="5" l="1"/>
  <c r="F230" i="5"/>
  <c r="E230" i="5" l="1"/>
  <c r="F231" i="5"/>
  <c r="F232" i="5" l="1"/>
  <c r="E231" i="5"/>
  <c r="E232" i="5" l="1"/>
  <c r="F233" i="5"/>
  <c r="F234" i="5" s="1"/>
  <c r="F235" i="5" s="1"/>
  <c r="F236" i="5" l="1"/>
  <c r="E236" i="5" s="1"/>
  <c r="E235" i="5"/>
  <c r="E234" i="5"/>
  <c r="E233" i="5"/>
</calcChain>
</file>

<file path=xl/sharedStrings.xml><?xml version="1.0" encoding="utf-8"?>
<sst xmlns="http://schemas.openxmlformats.org/spreadsheetml/2006/main" count="3315" uniqueCount="1147">
  <si>
    <t>MAIO</t>
  </si>
  <si>
    <t>Contas Nacionais</t>
  </si>
  <si>
    <t>Economia Monetária</t>
  </si>
  <si>
    <t>Modelo Clássico, Modelo Keynesiano e IS-LM</t>
  </si>
  <si>
    <t>Macroeconomia Aberta</t>
  </si>
  <si>
    <t>Consumo, Investimento e Dívida Pública</t>
  </si>
  <si>
    <t>Crescimento Econômico</t>
  </si>
  <si>
    <t>Oferta Agregada e Ciclos Econômicos</t>
  </si>
  <si>
    <t>Noções de Conjunto</t>
  </si>
  <si>
    <t>Noções de GA</t>
  </si>
  <si>
    <t>Álgebra Linear</t>
  </si>
  <si>
    <t>Funç, Funç de 1 ou + Var</t>
  </si>
  <si>
    <t>Integrais</t>
  </si>
  <si>
    <t>Sequências e Séries</t>
  </si>
  <si>
    <t>Eqs. Dif. e em Dif.</t>
  </si>
  <si>
    <t>Mat. Financeira</t>
  </si>
  <si>
    <t>Probabilidade</t>
  </si>
  <si>
    <t>Distribuições</t>
  </si>
  <si>
    <t>Teoremas</t>
  </si>
  <si>
    <t>Inferência</t>
  </si>
  <si>
    <t>Regressão</t>
  </si>
  <si>
    <t>Eqs. Simultâneas</t>
  </si>
  <si>
    <t>Séries Tempo</t>
  </si>
  <si>
    <t>Números-Índices</t>
  </si>
  <si>
    <t>Consumidor</t>
  </si>
  <si>
    <t>Incerteza</t>
  </si>
  <si>
    <t>Firma</t>
  </si>
  <si>
    <t>Mercados</t>
  </si>
  <si>
    <t>Teoria dos Jogos</t>
  </si>
  <si>
    <t>Equilíbrio Geral</t>
  </si>
  <si>
    <t>Extern. e Bens Públicos</t>
  </si>
  <si>
    <t>Informação</t>
  </si>
  <si>
    <t>JUNHO</t>
  </si>
  <si>
    <t>JULHO</t>
  </si>
  <si>
    <t>AGOSTO</t>
  </si>
  <si>
    <t>SETEMBRO</t>
  </si>
  <si>
    <t>ANPEC</t>
  </si>
  <si>
    <t>1a vez</t>
  </si>
  <si>
    <t>2a vez</t>
  </si>
  <si>
    <t>Mat/Micro 2010</t>
  </si>
  <si>
    <t>Macro/Est 2011</t>
  </si>
  <si>
    <t>Mat/Micro 2011</t>
  </si>
  <si>
    <t>Mat/Micro 2012</t>
  </si>
  <si>
    <t>Macro/Est 2014</t>
  </si>
  <si>
    <t>Mat/Micro 2014</t>
  </si>
  <si>
    <t>EST-Probabilidade</t>
  </si>
  <si>
    <t>=&gt;feito</t>
  </si>
  <si>
    <t>Total</t>
  </si>
  <si>
    <t>EST-Inferência</t>
  </si>
  <si>
    <t>MAT-Noções de GA e Integrais</t>
  </si>
  <si>
    <t>MAT-Noções de Conjunto e Mat. Financeira
EST-Teoremas
MICRO-Incerteza</t>
  </si>
  <si>
    <t>MACRO-Contas Nacionais</t>
  </si>
  <si>
    <t>EST-Distruibuições</t>
  </si>
  <si>
    <t>MACRO-Economia Monetária</t>
  </si>
  <si>
    <t>MACRO-Macroeconomia Aberta</t>
  </si>
  <si>
    <t>EST-Regressão</t>
  </si>
  <si>
    <t>MICRO-Firma</t>
  </si>
  <si>
    <t>MACRO-Consumo, Investimento e Dívida Pública</t>
  </si>
  <si>
    <t>MACRO-Oferta Agregada e Ciclos Econômicos</t>
  </si>
  <si>
    <t>MACRO-Crescimento Econômico</t>
  </si>
  <si>
    <t>MICRO-Mercados</t>
  </si>
  <si>
    <t>MICRO-Teoria dos Jogos</t>
  </si>
  <si>
    <t>MICRO-Equilíbrio Geral</t>
  </si>
  <si>
    <t>MICRO-Informação</t>
  </si>
  <si>
    <t>EST-Séries Tempo</t>
  </si>
  <si>
    <t>MACRO</t>
  </si>
  <si>
    <t>MICRO</t>
  </si>
  <si>
    <t>MAT</t>
  </si>
  <si>
    <t>EST</t>
  </si>
  <si>
    <t>MACRO-Modelo Clássico, Modelo Keynesiano e IS-LM</t>
  </si>
  <si>
    <t>MICRO-Consumidor</t>
  </si>
  <si>
    <t>MICRO-Incerteza</t>
  </si>
  <si>
    <t>MICRO-Extern. e Bens Públicos</t>
  </si>
  <si>
    <t>MAT-Noções de Conjunto</t>
  </si>
  <si>
    <t>MAT-Noções de GA</t>
  </si>
  <si>
    <t>MAT-Álgebra Linear</t>
  </si>
  <si>
    <t>MAT-Funç, Funç de 1 ou + Var</t>
  </si>
  <si>
    <t>MAT-Integrais</t>
  </si>
  <si>
    <t>MAT-Sequências e Séries</t>
  </si>
  <si>
    <t>MAT-Eqs. Dif. e em Dif.</t>
  </si>
  <si>
    <t>MAT-Mat. Financeira</t>
  </si>
  <si>
    <t>EST-Distribuições</t>
  </si>
  <si>
    <t>EST-Teoremas</t>
  </si>
  <si>
    <t>EST-Eqs. Simultâneas</t>
  </si>
  <si>
    <t>EST-Números-Índices</t>
  </si>
  <si>
    <t>MICRO-Consumidor/Incerteza</t>
  </si>
  <si>
    <t>sábado</t>
  </si>
  <si>
    <t>domingo</t>
  </si>
  <si>
    <t>segunda-feira</t>
  </si>
  <si>
    <t>terça-feira</t>
  </si>
  <si>
    <t>quarta-feira</t>
  </si>
  <si>
    <t>quinta-feira</t>
  </si>
  <si>
    <t>sexta-feira</t>
  </si>
  <si>
    <t>EST-Teoremas/Inferência</t>
  </si>
  <si>
    <t>=&gt;planejado</t>
  </si>
  <si>
    <t>MICRO-Teoria dos Jogos/Equilíbrio Geral</t>
  </si>
  <si>
    <t>EST-Eqs. Simultâneas/Séries Tempo</t>
  </si>
  <si>
    <t>Classificação, médias e centros escolhidos pelos candidatos convocados (lista parcial) - EXAME ANPEC 2009</t>
  </si>
  <si>
    <t>Médias</t>
  </si>
  <si>
    <t>Class geral</t>
  </si>
  <si>
    <t>Class S/ Br</t>
  </si>
  <si>
    <t>ARG SEMIFINAL</t>
  </si>
  <si>
    <t>Soma dos pontos</t>
  </si>
  <si>
    <t>Média</t>
  </si>
  <si>
    <t>Média S/ Br</t>
  </si>
  <si>
    <t>Centro Escolhido</t>
  </si>
  <si>
    <t>ESTAT</t>
  </si>
  <si>
    <t>EB</t>
  </si>
  <si>
    <t>INGLÊS</t>
  </si>
  <si>
    <t>USP</t>
  </si>
  <si>
    <t>PUC-RJ</t>
  </si>
  <si>
    <t>UFRJ</t>
  </si>
  <si>
    <t>EPGE</t>
  </si>
  <si>
    <t>EESP</t>
  </si>
  <si>
    <t>UnB</t>
  </si>
  <si>
    <t>UNICAMP</t>
  </si>
  <si>
    <t>Nenhum</t>
  </si>
  <si>
    <t>UFF</t>
  </si>
  <si>
    <t>ESALQ</t>
  </si>
  <si>
    <t>UFRGS-EA</t>
  </si>
  <si>
    <t>UFMG</t>
  </si>
  <si>
    <t>UFC</t>
  </si>
  <si>
    <t>USP-RP</t>
  </si>
  <si>
    <t>UFPE</t>
  </si>
  <si>
    <t>UERJ</t>
  </si>
  <si>
    <t>UFRGS-ED</t>
  </si>
  <si>
    <t>UNESP</t>
  </si>
  <si>
    <t>UFJF</t>
  </si>
  <si>
    <t>UFPR</t>
  </si>
  <si>
    <t>UFV</t>
  </si>
  <si>
    <t>UFBA</t>
  </si>
  <si>
    <t>UFSC</t>
  </si>
  <si>
    <t>UFRGS</t>
  </si>
  <si>
    <t>UEM</t>
  </si>
  <si>
    <t>UFPB</t>
  </si>
  <si>
    <t>UFES</t>
  </si>
  <si>
    <t>PUC-SP</t>
  </si>
  <si>
    <t>UFPA</t>
  </si>
  <si>
    <t>MICRO-Firma/Mercados</t>
  </si>
  <si>
    <t>MICRO-Extern. e Bens Públicos/Informação</t>
  </si>
  <si>
    <t>EST-Números-Índices/MACRO-Modelo Clássico, Modelo Keynesiano e IS-LM</t>
  </si>
  <si>
    <t>-</t>
  </si>
  <si>
    <t>rever exercicios de conta</t>
  </si>
  <si>
    <t>Mat 2008/MACRO-Crescimento Econômico</t>
  </si>
  <si>
    <t>Macro</t>
  </si>
  <si>
    <t>Est 2008</t>
  </si>
  <si>
    <t>Micro 2008</t>
  </si>
  <si>
    <t>Macro 2008/MACRO-Oferta Agregada e Ciclos Econômicos</t>
  </si>
  <si>
    <t>Micro</t>
  </si>
  <si>
    <t>Matemática</t>
  </si>
  <si>
    <t>Estatística</t>
  </si>
  <si>
    <t>Est/Macro 2010</t>
  </si>
  <si>
    <t>Est/Micro 2009</t>
  </si>
  <si>
    <t>Mat/Macro 2009</t>
  </si>
  <si>
    <t>ENVIEM AS NOTAS, NOVAMENTE, APÓS O RESULTADO E, TAMBÉM, A CLASSIFICAÇÃO, OS CONVITES E ACEITES PARA COMPLETARMOS A TABELA. BOA SORTE!</t>
  </si>
  <si>
    <t>Classificação</t>
  </si>
  <si>
    <t>Iniciais</t>
  </si>
  <si>
    <t>Soma com EB</t>
  </si>
  <si>
    <t>Média com EB</t>
  </si>
  <si>
    <t>Soma sem EB</t>
  </si>
  <si>
    <t>Média sem EB</t>
  </si>
  <si>
    <t>Est</t>
  </si>
  <si>
    <t>Mat</t>
  </si>
  <si>
    <t>Centros (órdem de preferência)</t>
  </si>
  <si>
    <t>Gabarito Definitivo?</t>
  </si>
  <si>
    <t>Centros que convidaram</t>
  </si>
  <si>
    <t>Centro escolhido</t>
  </si>
  <si>
    <t>Com EB</t>
  </si>
  <si>
    <t>Sem EB</t>
  </si>
  <si>
    <t>POM</t>
  </si>
  <si>
    <t>54.05</t>
  </si>
  <si>
    <t>10.81</t>
  </si>
  <si>
    <t>43.95</t>
  </si>
  <si>
    <t>10.99</t>
  </si>
  <si>
    <t>12.40</t>
  </si>
  <si>
    <t>10.60</t>
  </si>
  <si>
    <t>10.35</t>
  </si>
  <si>
    <t>10.10</t>
  </si>
  <si>
    <t>EESP&gt;USP&gt;EPGE&gt;PUCRIO</t>
  </si>
  <si>
    <t>SIM</t>
  </si>
  <si>
    <t>EESP, EPGE, PUC-Rio e IPE-USP</t>
  </si>
  <si>
    <t>TTOS</t>
  </si>
  <si>
    <t>49.00</t>
  </si>
  <si>
    <t>9.80</t>
  </si>
  <si>
    <t>39.00</t>
  </si>
  <si>
    <t>9.75</t>
  </si>
  <si>
    <t>10.40</t>
  </si>
  <si>
    <t>10.00</t>
  </si>
  <si>
    <t>11.20</t>
  </si>
  <si>
    <t>7.40</t>
  </si>
  <si>
    <t>USP &gt; EESP &gt; USP-RP &gt; UNICAMP</t>
  </si>
  <si>
    <t>não</t>
  </si>
  <si>
    <t>GOCC</t>
  </si>
  <si>
    <t>48.92</t>
  </si>
  <si>
    <t>9.78</t>
  </si>
  <si>
    <t>41.62</t>
  </si>
  <si>
    <t>10.41</t>
  </si>
  <si>
    <t>9.90</t>
  </si>
  <si>
    <t>11.55</t>
  </si>
  <si>
    <t>9.77</t>
  </si>
  <si>
    <t>7.30</t>
  </si>
  <si>
    <t>USP&gt;FGV-SP&gt;PUC-Rio&gt;FGV-RJ&gt;UFMG&gt;USP-RP</t>
  </si>
  <si>
    <t>IPE/USP</t>
  </si>
  <si>
    <t>SH</t>
  </si>
  <si>
    <t>46.72</t>
  </si>
  <si>
    <t>9.34</t>
  </si>
  <si>
    <t>39.37</t>
  </si>
  <si>
    <t>9.84</t>
  </si>
  <si>
    <t>9.30</t>
  </si>
  <si>
    <t>9.60</t>
  </si>
  <si>
    <t>9.27</t>
  </si>
  <si>
    <t>7.35</t>
  </si>
  <si>
    <t>UnB EPGE EESP USP</t>
  </si>
  <si>
    <t>MSC</t>
  </si>
  <si>
    <t>44.63</t>
  </si>
  <si>
    <t>8.93</t>
  </si>
  <si>
    <t>36.28</t>
  </si>
  <si>
    <t>9.07</t>
  </si>
  <si>
    <t>9.95</t>
  </si>
  <si>
    <t>8.40</t>
  </si>
  <si>
    <t>11.40</t>
  </si>
  <si>
    <t>6.53</t>
  </si>
  <si>
    <t>8.35</t>
  </si>
  <si>
    <t>USP&gt;UFRJ&gt;UFMG</t>
  </si>
  <si>
    <t>MSMJ</t>
  </si>
  <si>
    <t>44.22</t>
  </si>
  <si>
    <t>8.84</t>
  </si>
  <si>
    <t>41.12</t>
  </si>
  <si>
    <t>10.28</t>
  </si>
  <si>
    <t>9.05</t>
  </si>
  <si>
    <t>11.60</t>
  </si>
  <si>
    <t>10.57</t>
  </si>
  <si>
    <t>3.10</t>
  </si>
  <si>
    <t>EPGE &gt; PUC-Rio &gt; EESP &gt; USP &gt; UnB &gt; UFMG.</t>
  </si>
  <si>
    <t>VCM</t>
  </si>
  <si>
    <t>43.47</t>
  </si>
  <si>
    <t>8.69</t>
  </si>
  <si>
    <t>41.27</t>
  </si>
  <si>
    <t>10.32</t>
  </si>
  <si>
    <t>10.70</t>
  </si>
  <si>
    <t>11.80</t>
  </si>
  <si>
    <t>8.67</t>
  </si>
  <si>
    <t>2.20</t>
  </si>
  <si>
    <t>EESP ~ EPGE ~ PUC-Rio &gt; USP &gt; UnB &gt; UFRGS</t>
  </si>
  <si>
    <t>PUC RJ, EPGE, EESP, USP, UnB e UFRGS</t>
  </si>
  <si>
    <t>BMD</t>
  </si>
  <si>
    <t>42.20</t>
  </si>
  <si>
    <t>8.44</t>
  </si>
  <si>
    <t>36.90</t>
  </si>
  <si>
    <t>9.23</t>
  </si>
  <si>
    <t>8.60</t>
  </si>
  <si>
    <t>8.20</t>
  </si>
  <si>
    <t>9.70</t>
  </si>
  <si>
    <t>5.30</t>
  </si>
  <si>
    <t>UnB &gt; UCB</t>
  </si>
  <si>
    <t>EESP, EPGE, UFU, UnB, UCB, USP</t>
  </si>
  <si>
    <t>RCA</t>
  </si>
  <si>
    <t>41.80</t>
  </si>
  <si>
    <t>8.36</t>
  </si>
  <si>
    <t>33.60</t>
  </si>
  <si>
    <t>6.40</t>
  </si>
  <si>
    <t>UFRJ, UFMG, USP, UNICAMP, UFF, UNB</t>
  </si>
  <si>
    <t>PCL</t>
  </si>
  <si>
    <t>41.53</t>
  </si>
  <si>
    <t>8.31</t>
  </si>
  <si>
    <t>33.93</t>
  </si>
  <si>
    <t>8.48</t>
  </si>
  <si>
    <t>10.85</t>
  </si>
  <si>
    <t>7.20</t>
  </si>
  <si>
    <t>10.80</t>
  </si>
  <si>
    <t>5.08</t>
  </si>
  <si>
    <t>7.60</t>
  </si>
  <si>
    <t>PUC&gt;USP&gt;EPGE&gt;FGV SP&gt;UFMG</t>
  </si>
  <si>
    <t>GLO</t>
  </si>
  <si>
    <t>41.40</t>
  </si>
  <si>
    <t>8.28</t>
  </si>
  <si>
    <t>35.20</t>
  </si>
  <si>
    <t>8.80</t>
  </si>
  <si>
    <t>10.20</t>
  </si>
  <si>
    <t>8.50</t>
  </si>
  <si>
    <t>7.70</t>
  </si>
  <si>
    <t>6.20</t>
  </si>
  <si>
    <t>IPE-USP &gt; EESP-FGV &gt; USP-RP &gt; ESALQ</t>
  </si>
  <si>
    <t>FAK</t>
  </si>
  <si>
    <t>41.20</t>
  </si>
  <si>
    <t>8.24</t>
  </si>
  <si>
    <t>37.00</t>
  </si>
  <si>
    <t>9.25</t>
  </si>
  <si>
    <t>7.80</t>
  </si>
  <si>
    <t>9.40</t>
  </si>
  <si>
    <t>4.20</t>
  </si>
  <si>
    <t>USP~EESP, Puc Rio, EPGE</t>
  </si>
  <si>
    <t>ECC</t>
  </si>
  <si>
    <t>34.40</t>
  </si>
  <si>
    <t>6.80</t>
  </si>
  <si>
    <t>EESP&gt;USP&gt;PUC-RJ&gt;FEARP&gt;UFMG</t>
  </si>
  <si>
    <t>MMA</t>
  </si>
  <si>
    <t>40.85</t>
  </si>
  <si>
    <t>8.17</t>
  </si>
  <si>
    <t>34.95</t>
  </si>
  <si>
    <t>8.74</t>
  </si>
  <si>
    <t>10.30</t>
  </si>
  <si>
    <t>6.90</t>
  </si>
  <si>
    <t>9.55</t>
  </si>
  <si>
    <t>5.90</t>
  </si>
  <si>
    <t>EPGE &gt; USP &gt; EESP &gt; PUC-Rio &gt; UFRGS</t>
  </si>
  <si>
    <t>TGC</t>
  </si>
  <si>
    <t>40.27</t>
  </si>
  <si>
    <t>8.05</t>
  </si>
  <si>
    <t>33.72</t>
  </si>
  <si>
    <t>8.43</t>
  </si>
  <si>
    <t>9.35</t>
  </si>
  <si>
    <t>6.75</t>
  </si>
  <si>
    <t>7.82</t>
  </si>
  <si>
    <t>6.55</t>
  </si>
  <si>
    <t>USP&gt;EPGE&gt;PUC-RJ&gt;EESP&gt;UFMG&gt;UNB</t>
  </si>
  <si>
    <t>PFL</t>
  </si>
  <si>
    <t>39.82</t>
  </si>
  <si>
    <t>7.96</t>
  </si>
  <si>
    <t>34.92</t>
  </si>
  <si>
    <t>8.73</t>
  </si>
  <si>
    <t>8.95</t>
  </si>
  <si>
    <t>6.27</t>
  </si>
  <si>
    <t>4.90</t>
  </si>
  <si>
    <t>EPGE&gt;PUC&gt;GV-SP&gt;USP&gt;UNB&gt;UFRJ</t>
  </si>
  <si>
    <t>DGS</t>
  </si>
  <si>
    <t>39.60</t>
  </si>
  <si>
    <t>7.92</t>
  </si>
  <si>
    <t>12.80</t>
  </si>
  <si>
    <t>0.00</t>
  </si>
  <si>
    <t>EPGE, Puc-Rj</t>
  </si>
  <si>
    <t>EW</t>
  </si>
  <si>
    <t>39.15</t>
  </si>
  <si>
    <t>7.83</t>
  </si>
  <si>
    <t>38.65</t>
  </si>
  <si>
    <t>9.66</t>
  </si>
  <si>
    <t>9.65</t>
  </si>
  <si>
    <t>7.10</t>
  </si>
  <si>
    <t>0.50</t>
  </si>
  <si>
    <t>EPGE &gt; PUC-RJ &gt; EESP &gt; USP</t>
  </si>
  <si>
    <t>EPGE, EESP, USP</t>
  </si>
  <si>
    <t>PBT</t>
  </si>
  <si>
    <t>9.20</t>
  </si>
  <si>
    <t>PUC&gt;EPGE</t>
  </si>
  <si>
    <t>BFC</t>
  </si>
  <si>
    <t>33.00</t>
  </si>
  <si>
    <t>8.25</t>
  </si>
  <si>
    <t>4.80</t>
  </si>
  <si>
    <t>6.00</t>
  </si>
  <si>
    <t>Puc/rio / EPGE / USP / EESP / UnB / UFMG</t>
  </si>
  <si>
    <t>TF</t>
  </si>
  <si>
    <t>34.00</t>
  </si>
  <si>
    <t>5.50</t>
  </si>
  <si>
    <t>5.00</t>
  </si>
  <si>
    <t>USP, EESP, EPGE, PUC-RJ</t>
  </si>
  <si>
    <t>USP e da PUC-SP</t>
  </si>
  <si>
    <t>FDL</t>
  </si>
  <si>
    <t>7.73</t>
  </si>
  <si>
    <t>35.25</t>
  </si>
  <si>
    <t>8.81</t>
  </si>
  <si>
    <t>8.10</t>
  </si>
  <si>
    <t>3.40</t>
  </si>
  <si>
    <t>PUCRio, FGVRio, USP, FGVSP, UFRJ, UFF</t>
  </si>
  <si>
    <t>LMG</t>
  </si>
  <si>
    <t>38.60</t>
  </si>
  <si>
    <t>7.72</t>
  </si>
  <si>
    <t>PUC-RJ, EESP, EPGE, USP</t>
  </si>
  <si>
    <t>MCG</t>
  </si>
  <si>
    <t>12.00</t>
  </si>
  <si>
    <t>PUC-RJ, EPGE, EESP, USP, UFRJ, UNB</t>
  </si>
  <si>
    <t>ECF</t>
  </si>
  <si>
    <t>38.37</t>
  </si>
  <si>
    <t>7.67</t>
  </si>
  <si>
    <t>33.07</t>
  </si>
  <si>
    <t>8.27</t>
  </si>
  <si>
    <t>8.12</t>
  </si>
  <si>
    <t>EESP - USP - USP Ribeirão - Unb - UFSCAR</t>
  </si>
  <si>
    <t>VMC</t>
  </si>
  <si>
    <t>37.60</t>
  </si>
  <si>
    <t>7.52</t>
  </si>
  <si>
    <t>30.20</t>
  </si>
  <si>
    <t>7.55</t>
  </si>
  <si>
    <t>5.60</t>
  </si>
  <si>
    <t>PUC Rio &gt; FGV Rio &gt; USP &gt; FGV SP</t>
  </si>
  <si>
    <t>LCC</t>
  </si>
  <si>
    <t>31.00</t>
  </si>
  <si>
    <t>7.75</t>
  </si>
  <si>
    <t>6.60</t>
  </si>
  <si>
    <t>MCS</t>
  </si>
  <si>
    <t>37.40</t>
  </si>
  <si>
    <t>7.48</t>
  </si>
  <si>
    <t>31.20</t>
  </si>
  <si>
    <t>UNB</t>
  </si>
  <si>
    <t>MAC</t>
  </si>
  <si>
    <t>37.20</t>
  </si>
  <si>
    <t>7.44</t>
  </si>
  <si>
    <t>7.00</t>
  </si>
  <si>
    <t>PUC-RIO~EESP&gt;EPGE&gt;USP</t>
  </si>
  <si>
    <t>VCS</t>
  </si>
  <si>
    <t>36.62</t>
  </si>
  <si>
    <t>7.32</t>
  </si>
  <si>
    <t>35.62</t>
  </si>
  <si>
    <t>8.91</t>
  </si>
  <si>
    <t>6.30</t>
  </si>
  <si>
    <t>1.00</t>
  </si>
  <si>
    <t>PUC-Rio &gt;&gt; EPGE/FGV-RJ &gt;&gt; IE/UFRJ &gt;&gt; UFF</t>
  </si>
  <si>
    <t>MJDF</t>
  </si>
  <si>
    <t>36.60</t>
  </si>
  <si>
    <t>29.20</t>
  </si>
  <si>
    <t>USP&gt;UFMG&gt;UFRJ&gt;UNB&gt;FGV (RJ)</t>
  </si>
  <si>
    <t>ALP</t>
  </si>
  <si>
    <t>36.55</t>
  </si>
  <si>
    <t>7.31</t>
  </si>
  <si>
    <t>31.65</t>
  </si>
  <si>
    <t>7.91</t>
  </si>
  <si>
    <t>7.05</t>
  </si>
  <si>
    <t>USP&gt;UFMG&gt;UFRJ&gt;UFRGS-ED&gt;UFF&gt;UFBA</t>
  </si>
  <si>
    <t>UFMG, UFRGS-ED, UFRJ, UFBA, UFF</t>
  </si>
  <si>
    <t>AMJ</t>
  </si>
  <si>
    <t>35.90</t>
  </si>
  <si>
    <t>7.18</t>
  </si>
  <si>
    <t>34.15</t>
  </si>
  <si>
    <t>8.54</t>
  </si>
  <si>
    <t>9.10</t>
  </si>
  <si>
    <t>9.45</t>
  </si>
  <si>
    <t>1.75</t>
  </si>
  <si>
    <t>PUC-Rio&gt;EPGE&gt;EESP&gt;FEA-USP&gt;USP-RP&gt;UFRJ</t>
  </si>
  <si>
    <t>PS</t>
  </si>
  <si>
    <t>35.85</t>
  </si>
  <si>
    <t>7.17</t>
  </si>
  <si>
    <t>31.90</t>
  </si>
  <si>
    <t>7.98</t>
  </si>
  <si>
    <t>11.00</t>
  </si>
  <si>
    <t>4.85</t>
  </si>
  <si>
    <t>3.95</t>
  </si>
  <si>
    <t>USP, EESP, UFRJ, PUC, UnB, UERJ</t>
  </si>
  <si>
    <t>UFRJ, UnB e UERJ</t>
  </si>
  <si>
    <t>UFRJ (condicional)</t>
  </si>
  <si>
    <t>HTPJ</t>
  </si>
  <si>
    <t>35.67</t>
  </si>
  <si>
    <t>7.13</t>
  </si>
  <si>
    <t>31.57</t>
  </si>
  <si>
    <t>7.89</t>
  </si>
  <si>
    <t>7.50</t>
  </si>
  <si>
    <t>6.87</t>
  </si>
  <si>
    <t>4.10</t>
  </si>
  <si>
    <t>PUC-RJ ~ EPGE &gt; EESP ~ USP &gt; UNB</t>
  </si>
  <si>
    <t>UnB (40º colocado)</t>
  </si>
  <si>
    <t>FIMG</t>
  </si>
  <si>
    <t>7.12</t>
  </si>
  <si>
    <t>30.67</t>
  </si>
  <si>
    <t>7.15</t>
  </si>
  <si>
    <t>6.52</t>
  </si>
  <si>
    <t>4.95</t>
  </si>
  <si>
    <t>USP, FGV-SP, PUC-Rio, FGV-RJ, UNB, CEDEPLAR.</t>
  </si>
  <si>
    <t>UNB e Cedeplar</t>
  </si>
  <si>
    <t>MBGJR</t>
  </si>
  <si>
    <t>35.60</t>
  </si>
  <si>
    <t>33.20</t>
  </si>
  <si>
    <t>8.30</t>
  </si>
  <si>
    <t>8.00</t>
  </si>
  <si>
    <t>2.40</t>
  </si>
  <si>
    <t>EPGE - USP - PUC-rio - EESP -CAEN</t>
  </si>
  <si>
    <t>EGCA</t>
  </si>
  <si>
    <t>35.50</t>
  </si>
  <si>
    <t>32.35</t>
  </si>
  <si>
    <t>8.09</t>
  </si>
  <si>
    <t>11.25</t>
  </si>
  <si>
    <t>5.70</t>
  </si>
  <si>
    <t>3.15</t>
  </si>
  <si>
    <t>PUC-RJ, EPGE, EESP, USP, UNB</t>
  </si>
  <si>
    <t>LFT</t>
  </si>
  <si>
    <t>35.00</t>
  </si>
  <si>
    <t>2.00</t>
  </si>
  <si>
    <t>PUC-Rio, EPGE, EESP, USP, UFRJ</t>
  </si>
  <si>
    <t>KCP</t>
  </si>
  <si>
    <t>34.80</t>
  </si>
  <si>
    <t>6.96</t>
  </si>
  <si>
    <t>5.40</t>
  </si>
  <si>
    <t>1.60</t>
  </si>
  <si>
    <t>GLP</t>
  </si>
  <si>
    <t>34.77</t>
  </si>
  <si>
    <t>6.95</t>
  </si>
  <si>
    <t>29.67</t>
  </si>
  <si>
    <t>7.42</t>
  </si>
  <si>
    <t>9.00</t>
  </si>
  <si>
    <t>4.32</t>
  </si>
  <si>
    <t>5.10</t>
  </si>
  <si>
    <t>EESP&gt;PUC-RJ&gt;EPGE&gt;USP&gt;UFMG&gt;UFRGS</t>
  </si>
  <si>
    <t>CGRS</t>
  </si>
  <si>
    <t>6.88</t>
  </si>
  <si>
    <t>29.80</t>
  </si>
  <si>
    <t>7.45</t>
  </si>
  <si>
    <t>5.80</t>
  </si>
  <si>
    <t>4.60</t>
  </si>
  <si>
    <t>USP, FGV-SP</t>
  </si>
  <si>
    <t>PPS</t>
  </si>
  <si>
    <t>23.80</t>
  </si>
  <si>
    <t>5.95</t>
  </si>
  <si>
    <t>3.80</t>
  </si>
  <si>
    <t>3.60</t>
  </si>
  <si>
    <t>UFRGS &gt; USP &gt; UNICAMP &gt; UFRJ &gt; UFF &gt; UnB</t>
  </si>
  <si>
    <t>GGZ</t>
  </si>
  <si>
    <t>34.35</t>
  </si>
  <si>
    <t>33.55</t>
  </si>
  <si>
    <t>8.39</t>
  </si>
  <si>
    <t>0.80</t>
  </si>
  <si>
    <t>PUC-RJ - EPGE - UFSC</t>
  </si>
  <si>
    <t>DSPO</t>
  </si>
  <si>
    <t>34.20</t>
  </si>
  <si>
    <t>6.84</t>
  </si>
  <si>
    <t>30.80</t>
  </si>
  <si>
    <t>4.40</t>
  </si>
  <si>
    <t>EPGE, PUC-RJ, EESP, USP, UFF e UFSC</t>
  </si>
  <si>
    <t>GOAF</t>
  </si>
  <si>
    <t>PUC-RJ &gt; FGV-RJ &gt; USP-SP &gt; UFPR-PR</t>
  </si>
  <si>
    <t>IMJ</t>
  </si>
  <si>
    <t>PUC-RJ &gt; FGV-RJ</t>
  </si>
  <si>
    <t>F1P</t>
  </si>
  <si>
    <t>33.90</t>
  </si>
  <si>
    <t>6.78</t>
  </si>
  <si>
    <t>27.50</t>
  </si>
  <si>
    <t>PUC-rio&gt;EPGE&gt;UFRJ&gt;UERJ&gt;UFF&gt;UNICAMP</t>
  </si>
  <si>
    <t>PSL</t>
  </si>
  <si>
    <t>33.40</t>
  </si>
  <si>
    <t>6.68</t>
  </si>
  <si>
    <t>28.40</t>
  </si>
  <si>
    <t>2.80</t>
  </si>
  <si>
    <t>EPGE PUC-RIO UFRJ UERJ</t>
  </si>
  <si>
    <t>GCN</t>
  </si>
  <si>
    <t>33.37</t>
  </si>
  <si>
    <t>6.67</t>
  </si>
  <si>
    <t>33.57</t>
  </si>
  <si>
    <t>6.50</t>
  </si>
  <si>
    <t>5.87</t>
  </si>
  <si>
    <t>-0.20</t>
  </si>
  <si>
    <t>LPP</t>
  </si>
  <si>
    <t>32.80</t>
  </si>
  <si>
    <t>6.56</t>
  </si>
  <si>
    <t>29.40</t>
  </si>
  <si>
    <t>EESP&gt;USP&gt;PUC-RIO&gt;PPGE/USP-RP&gt;UFMG&gt;UnB</t>
  </si>
  <si>
    <t>32.60</t>
  </si>
  <si>
    <t>26.70</t>
  </si>
  <si>
    <t>6.10</t>
  </si>
  <si>
    <t>USP &gt; UFRJ &gt; EESP &gt; USP-RP</t>
  </si>
  <si>
    <t>UFRJ e Unicamp</t>
  </si>
  <si>
    <t>TU</t>
  </si>
  <si>
    <t>31.40</t>
  </si>
  <si>
    <t>7.85</t>
  </si>
  <si>
    <t>1.20</t>
  </si>
  <si>
    <t>PUC-Rio - EPGE - EESP - USP</t>
  </si>
  <si>
    <t>RAX</t>
  </si>
  <si>
    <t>32.00</t>
  </si>
  <si>
    <t>30.40</t>
  </si>
  <si>
    <t>EPGE&gt;PUC&gt;UFRJ</t>
  </si>
  <si>
    <t>LOCQ</t>
  </si>
  <si>
    <t>28.45</t>
  </si>
  <si>
    <t>7.11</t>
  </si>
  <si>
    <t>3.55</t>
  </si>
  <si>
    <t>PUC-RIO &gt; USP ~ EESP &gt; UFRGS-EA &gt; UNB &gt; UFMG</t>
  </si>
  <si>
    <t>UnB / UFMG / UFRGS</t>
  </si>
  <si>
    <t>GAS</t>
  </si>
  <si>
    <t>6.28</t>
  </si>
  <si>
    <t>24.40</t>
  </si>
  <si>
    <t>4.00</t>
  </si>
  <si>
    <t>USP, UFRJ, FGV-Rio, UnB, UFF e UFRGS</t>
  </si>
  <si>
    <t>VAGC</t>
  </si>
  <si>
    <t>30.95</t>
  </si>
  <si>
    <t>6.19</t>
  </si>
  <si>
    <t>26.60</t>
  </si>
  <si>
    <t>6.65</t>
  </si>
  <si>
    <t>4.35</t>
  </si>
  <si>
    <t>USP - EESP - UFMG - UFPR - UFGRS - UFSC</t>
  </si>
  <si>
    <t>FSA</t>
  </si>
  <si>
    <t>6.13</t>
  </si>
  <si>
    <t>26.82</t>
  </si>
  <si>
    <t>6.71</t>
  </si>
  <si>
    <t>4.27</t>
  </si>
  <si>
    <t>3.85</t>
  </si>
  <si>
    <t>USP &gt; UFRJ &gt; UNICAMP &gt; CEDEPLAR &gt; UFF &gt; UFRGS (ED)</t>
  </si>
  <si>
    <t>UFRJ,UNICAMP,CEDEPLAR,UFF,UFRGS(ED)</t>
  </si>
  <si>
    <t>VGDL</t>
  </si>
  <si>
    <t>30.60</t>
  </si>
  <si>
    <t>6.12</t>
  </si>
  <si>
    <t>USP&gt;EESP</t>
  </si>
  <si>
    <t>TGF</t>
  </si>
  <si>
    <t>30.52</t>
  </si>
  <si>
    <t>28.62</t>
  </si>
  <si>
    <t>7.16</t>
  </si>
  <si>
    <t>5.75</t>
  </si>
  <si>
    <t>6.97</t>
  </si>
  <si>
    <t>1.90</t>
  </si>
  <si>
    <t>PUC-RJ &gt; FGV-RJ &gt; UFRJ</t>
  </si>
  <si>
    <t>vrvj</t>
  </si>
  <si>
    <t>6.08</t>
  </si>
  <si>
    <t>23.40</t>
  </si>
  <si>
    <t>5.85</t>
  </si>
  <si>
    <t>VGL</t>
  </si>
  <si>
    <t>29.92</t>
  </si>
  <si>
    <t>5.98</t>
  </si>
  <si>
    <t>29.12</t>
  </si>
  <si>
    <t>7.28</t>
  </si>
  <si>
    <t>8.72</t>
  </si>
  <si>
    <t>HAS</t>
  </si>
  <si>
    <t>29.60</t>
  </si>
  <si>
    <t>5.92</t>
  </si>
  <si>
    <t>22.60</t>
  </si>
  <si>
    <t>5.65</t>
  </si>
  <si>
    <t>UFRJ, UFF, UNICAMP</t>
  </si>
  <si>
    <t>FCB</t>
  </si>
  <si>
    <t>Doutorado EESP</t>
  </si>
  <si>
    <t>RC</t>
  </si>
  <si>
    <t>5.88</t>
  </si>
  <si>
    <t>22.40</t>
  </si>
  <si>
    <t>3.00</t>
  </si>
  <si>
    <t>USP - PUC RIO - FGV - EESP - UFMG</t>
  </si>
  <si>
    <t>AFS</t>
  </si>
  <si>
    <t>24.80</t>
  </si>
  <si>
    <t>5.20</t>
  </si>
  <si>
    <t>USP&gt;EESP&gt;ESALQ&gt;USP-RP&gt;UFPR&gt;UFSCAR</t>
  </si>
  <si>
    <t>FDR</t>
  </si>
  <si>
    <t>24.00</t>
  </si>
  <si>
    <t>UFRGS(EA), EESP, USP, UNB, UFMG, PPGE-USP-RP</t>
  </si>
  <si>
    <t>LG</t>
  </si>
  <si>
    <t>29.32</t>
  </si>
  <si>
    <t>5.86</t>
  </si>
  <si>
    <t>25.22</t>
  </si>
  <si>
    <t>6.31</t>
  </si>
  <si>
    <t>4.70</t>
  </si>
  <si>
    <t>4.67</t>
  </si>
  <si>
    <t>UFRJ&gt;UFMG&gt;UFRGS&gt;UNICAMP&gt;UFF&gt;UFU</t>
  </si>
  <si>
    <t>GR</t>
  </si>
  <si>
    <t>28.98</t>
  </si>
  <si>
    <t>25.08</t>
  </si>
  <si>
    <t>2.48</t>
  </si>
  <si>
    <t>3.90</t>
  </si>
  <si>
    <t>USP}EPGE}PUC RIo}UFRGS(EA)}USP RP} UFMG</t>
  </si>
  <si>
    <t>VSC</t>
  </si>
  <si>
    <t>28.60</t>
  </si>
  <si>
    <t>5.72</t>
  </si>
  <si>
    <t>EPGE,PUC,EESP,USP,UFRJ, UERJ</t>
  </si>
  <si>
    <t>FF</t>
  </si>
  <si>
    <t>28.47</t>
  </si>
  <si>
    <t>5.69</t>
  </si>
  <si>
    <t>19.57</t>
  </si>
  <si>
    <t>4.89</t>
  </si>
  <si>
    <t>3.52</t>
  </si>
  <si>
    <t>8.90</t>
  </si>
  <si>
    <t>UFRJ &gt; Unicamp &gt; UFRGS (Desenvolvimento)</t>
  </si>
  <si>
    <t>Unicamp (19º) e UFRGS - ED (17º)</t>
  </si>
  <si>
    <t>Unicamp</t>
  </si>
  <si>
    <t>27.60</t>
  </si>
  <si>
    <t>5.52</t>
  </si>
  <si>
    <t>EAH</t>
  </si>
  <si>
    <t>27.40</t>
  </si>
  <si>
    <t>5.48</t>
  </si>
  <si>
    <t>22.10</t>
  </si>
  <si>
    <t>5.53</t>
  </si>
  <si>
    <t>UFRJ &gt; UniCAMP &gt; UFF</t>
  </si>
  <si>
    <t>JS</t>
  </si>
  <si>
    <t>27.37</t>
  </si>
  <si>
    <t>5.47</t>
  </si>
  <si>
    <t>21.62</t>
  </si>
  <si>
    <t>5.41</t>
  </si>
  <si>
    <t>3.87</t>
  </si>
  <si>
    <t>Usp- RP, Ufscar e Unesp</t>
  </si>
  <si>
    <t>Unesp (9ºcolocado); Ufscar (c/ bolsa)</t>
  </si>
  <si>
    <t>BFOC</t>
  </si>
  <si>
    <t>27.00</t>
  </si>
  <si>
    <t>23.20</t>
  </si>
  <si>
    <t>VSVA</t>
  </si>
  <si>
    <t>26.80</t>
  </si>
  <si>
    <t>5.36</t>
  </si>
  <si>
    <t>19.40</t>
  </si>
  <si>
    <t>MD</t>
  </si>
  <si>
    <t>25.80</t>
  </si>
  <si>
    <t>6.45</t>
  </si>
  <si>
    <t>FEA-SP&gt;EESP&gt;FEA-RP</t>
  </si>
  <si>
    <t>VJMCF</t>
  </si>
  <si>
    <t>26.65</t>
  </si>
  <si>
    <t>5.33</t>
  </si>
  <si>
    <t>22.20</t>
  </si>
  <si>
    <t>5.55</t>
  </si>
  <si>
    <t>5.45</t>
  </si>
  <si>
    <t>3.05</t>
  </si>
  <si>
    <t>4.45</t>
  </si>
  <si>
    <t>UFJF, UFRGS-EA, PIMES/UFPE</t>
  </si>
  <si>
    <t>PIMES/UFPE</t>
  </si>
  <si>
    <t>MPOL</t>
  </si>
  <si>
    <t>5.32</t>
  </si>
  <si>
    <t>23.00</t>
  </si>
  <si>
    <t>UFRJ &gt; UFF &gt; UNICAMP</t>
  </si>
  <si>
    <t>GMA</t>
  </si>
  <si>
    <t>26.40</t>
  </si>
  <si>
    <t>5.28</t>
  </si>
  <si>
    <t>EESP, EPGE, UFPE, PUC-Rio, USP</t>
  </si>
  <si>
    <t>DJTG</t>
  </si>
  <si>
    <t>26.20</t>
  </si>
  <si>
    <t>5.24</t>
  </si>
  <si>
    <t>20.60</t>
  </si>
  <si>
    <t>5.15</t>
  </si>
  <si>
    <t>2.60</t>
  </si>
  <si>
    <t>UFRJ&gt;UNB&gt;UFMG&gt;USP&gt;UNICAMP&gt;UFPR</t>
  </si>
  <si>
    <t>CAH</t>
  </si>
  <si>
    <t>26.00</t>
  </si>
  <si>
    <t>24.60</t>
  </si>
  <si>
    <t>6.15</t>
  </si>
  <si>
    <t>1.40</t>
  </si>
  <si>
    <t>UnB&gt;PUC-Rio&gt;EPGE/FGV-RJ&gt;IPE-USP&gt;PPGDE/UFPR&gt;UCB</t>
  </si>
  <si>
    <t>FLP</t>
  </si>
  <si>
    <t>25.60</t>
  </si>
  <si>
    <t>5.12</t>
  </si>
  <si>
    <t>UFRJ, UFF, UNICAMP, UFMG, UERJ, UFRGS</t>
  </si>
  <si>
    <t>JHL</t>
  </si>
  <si>
    <t>25.30</t>
  </si>
  <si>
    <t>5.06</t>
  </si>
  <si>
    <t>20.30</t>
  </si>
  <si>
    <t>GVS</t>
  </si>
  <si>
    <t>25.20</t>
  </si>
  <si>
    <t>PIMES&gt;FGV-RJ&gt;USP&gt;PUC-RJ&gt;UNB</t>
  </si>
  <si>
    <t>TDO</t>
  </si>
  <si>
    <t>USP - PUC RIO - FGV - EESP - UFMG - UFRJ</t>
  </si>
  <si>
    <t>RAA</t>
  </si>
  <si>
    <t>13.60</t>
  </si>
  <si>
    <t>1.80</t>
  </si>
  <si>
    <t>-0.40</t>
  </si>
  <si>
    <t>GGS</t>
  </si>
  <si>
    <t>4.76</t>
  </si>
  <si>
    <t>EESP&gt;USP-RP&gt;UFMG&gt;UFRGS-EA&gt;UFPE&gt;UFSC</t>
  </si>
  <si>
    <t>ETCS</t>
  </si>
  <si>
    <t>18.80</t>
  </si>
  <si>
    <t>UNICAMP&gt; USP/RP&gt; UFRJ&gt; PUC/SP</t>
  </si>
  <si>
    <t>DSP</t>
  </si>
  <si>
    <t>23.60</t>
  </si>
  <si>
    <t>4.72</t>
  </si>
  <si>
    <t>PPGE/USP-RP &gt; UnB</t>
  </si>
  <si>
    <t>MLMC</t>
  </si>
  <si>
    <t>4.68</t>
  </si>
  <si>
    <t>UFRJ&gt;EPGE&gt;PUC-Rio&gt;USP&gt;EESP&gt;UFF</t>
  </si>
  <si>
    <t>RSR</t>
  </si>
  <si>
    <t>16.95</t>
  </si>
  <si>
    <t>4.24</t>
  </si>
  <si>
    <t>4.15</t>
  </si>
  <si>
    <t>6.05</t>
  </si>
  <si>
    <t>UNICAMP &gt; UFF &gt; URFJ - UFJF</t>
  </si>
  <si>
    <t>UFJF (12ºcolocado)</t>
  </si>
  <si>
    <t>TMS</t>
  </si>
  <si>
    <t>22.80</t>
  </si>
  <si>
    <t>4.56</t>
  </si>
  <si>
    <t>15.00</t>
  </si>
  <si>
    <t>3.75</t>
  </si>
  <si>
    <t>UFRJ&gt; UFF&gt;Unicamp&gt;PUCRS</t>
  </si>
  <si>
    <t>LFDS</t>
  </si>
  <si>
    <t>4.52</t>
  </si>
  <si>
    <t>CAEN &gt; EPGE &gt; EESP &gt; UnB &gt; PIMES</t>
  </si>
  <si>
    <t>LSP</t>
  </si>
  <si>
    <t>4.48</t>
  </si>
  <si>
    <t>17.60</t>
  </si>
  <si>
    <t>Doutorado - UEM. UFPR, FGV-EESP, UFPE, UFPB</t>
  </si>
  <si>
    <t>BBCADU</t>
  </si>
  <si>
    <t>21.60</t>
  </si>
  <si>
    <t>14.80</t>
  </si>
  <si>
    <t>3.70</t>
  </si>
  <si>
    <t>3.20</t>
  </si>
  <si>
    <t>UNB &gt; UCB</t>
  </si>
  <si>
    <t>A.F.G.A</t>
  </si>
  <si>
    <t>16.20</t>
  </si>
  <si>
    <t>4.05</t>
  </si>
  <si>
    <t>0.20</t>
  </si>
  <si>
    <t>UFRJ&gt;UFF&gt;UERJ&gt;UFJF&gt;UFSC</t>
  </si>
  <si>
    <t>VNLCS</t>
  </si>
  <si>
    <t>21.05</t>
  </si>
  <si>
    <t>4.21</t>
  </si>
  <si>
    <t>16.25</t>
  </si>
  <si>
    <t>4.06</t>
  </si>
  <si>
    <t>UFRJ&gt;UFPR&gt;UnB&gt;UFRGS-ED&gt;PUC-RS&gt;UFF</t>
  </si>
  <si>
    <t>PUC/RS e UFPR</t>
  </si>
  <si>
    <t>LMCB</t>
  </si>
  <si>
    <t>20.80</t>
  </si>
  <si>
    <t>4.16</t>
  </si>
  <si>
    <t>GFP</t>
  </si>
  <si>
    <t>4.12</t>
  </si>
  <si>
    <t>18.40</t>
  </si>
  <si>
    <t>PIMES/UFPE - FGV-EESP - PUC-Rio - EPGE/FGV-RJ - PPGECON/UFPE - UnB</t>
  </si>
  <si>
    <t>CAP</t>
  </si>
  <si>
    <t>19.85</t>
  </si>
  <si>
    <t>3.97</t>
  </si>
  <si>
    <t>15.50</t>
  </si>
  <si>
    <t>3.88</t>
  </si>
  <si>
    <t>3.45</t>
  </si>
  <si>
    <t>PPGEA/UFJF&gt; IE/UFRJ&gt; IE/UNICAMP(ME)&gt; UnB&gt; UFF&gt; IPE/USP</t>
  </si>
  <si>
    <t>LSR</t>
  </si>
  <si>
    <t>14.60</t>
  </si>
  <si>
    <t>3.65</t>
  </si>
  <si>
    <t>UNICAMP &gt; USP-RP &gt; UNESP &gt; UFU &gt; UFSCar</t>
  </si>
  <si>
    <t>UFU e UNESP</t>
  </si>
  <si>
    <t>GB</t>
  </si>
  <si>
    <t>19.10</t>
  </si>
  <si>
    <t>3.82</t>
  </si>
  <si>
    <t>17.50</t>
  </si>
  <si>
    <t>4.38</t>
  </si>
  <si>
    <t>1.95</t>
  </si>
  <si>
    <t>4.75</t>
  </si>
  <si>
    <t>EPGE, EESP, USP, UnB, UFRGS (EA), UFMG</t>
  </si>
  <si>
    <t>E.R.S.</t>
  </si>
  <si>
    <t>3.76</t>
  </si>
  <si>
    <t>2.65</t>
  </si>
  <si>
    <t>ESALQ, USP-RP, UNICAMP</t>
  </si>
  <si>
    <t>A.S.M</t>
  </si>
  <si>
    <t>3.68</t>
  </si>
  <si>
    <t>UnB &gt; UCB.</t>
  </si>
  <si>
    <t>TLT</t>
  </si>
  <si>
    <t>18.02</t>
  </si>
  <si>
    <t>17.27</t>
  </si>
  <si>
    <t>3.67</t>
  </si>
  <si>
    <t>0.75</t>
  </si>
  <si>
    <t>UnB &gt; UCB &gt; USP &gt; PUC-Rio &gt; FGV-SP &gt; UFPR</t>
  </si>
  <si>
    <t>LGAB</t>
  </si>
  <si>
    <t>17.62</t>
  </si>
  <si>
    <t>16.02</t>
  </si>
  <si>
    <t>4.01</t>
  </si>
  <si>
    <t>2.87</t>
  </si>
  <si>
    <t>PUC-RJ&gt;EESP&gt;UnB&gt;UFMG&gt;PPGE/UFRGS (EA)&gt;PIMES/UFPE</t>
  </si>
  <si>
    <t>MSS</t>
  </si>
  <si>
    <t>17.00</t>
  </si>
  <si>
    <t>4.25</t>
  </si>
  <si>
    <t>Economia de desenvolvimento</t>
  </si>
  <si>
    <t>HOSS</t>
  </si>
  <si>
    <t>16.40</t>
  </si>
  <si>
    <t>3.28</t>
  </si>
  <si>
    <t>PUC-RJ, EESP, USP, USP-RP</t>
  </si>
  <si>
    <t>LMF</t>
  </si>
  <si>
    <t>USP-RIBEIRÃO/UFSC/UFSCAR/UEM/UNESP</t>
  </si>
  <si>
    <t>FBT</t>
  </si>
  <si>
    <t>UFPB - UFPE</t>
  </si>
  <si>
    <t>CAC</t>
  </si>
  <si>
    <t>13.00</t>
  </si>
  <si>
    <t>3.25</t>
  </si>
  <si>
    <t>0.60</t>
  </si>
  <si>
    <t>UFF&gt;PPGEA/UFJF&gt;ME/UFV&gt;EPGE&gt;PUC RJ&gt;UFRJ (FOCO-&gt;UFF)</t>
  </si>
  <si>
    <t>RGB</t>
  </si>
  <si>
    <t>15.97</t>
  </si>
  <si>
    <t>3.19</t>
  </si>
  <si>
    <t>2.32</t>
  </si>
  <si>
    <t>0.67</t>
  </si>
  <si>
    <t>6.70</t>
  </si>
  <si>
    <t>UFPR&gt;UEM~UEL~UFSC~UFRGS~UnB</t>
  </si>
  <si>
    <t>UEL, UEM, UFSC. UFPR</t>
  </si>
  <si>
    <t>LN</t>
  </si>
  <si>
    <t>15.92</t>
  </si>
  <si>
    <t>3.18</t>
  </si>
  <si>
    <t>14.07</t>
  </si>
  <si>
    <t>1.85</t>
  </si>
  <si>
    <t>FVI</t>
  </si>
  <si>
    <t>15.80</t>
  </si>
  <si>
    <t>3.16</t>
  </si>
  <si>
    <t>2.90</t>
  </si>
  <si>
    <t>Puc rj &gt; FGV&gt; UFRJ&gt; UERj&gt; UFF</t>
  </si>
  <si>
    <t>GOS</t>
  </si>
  <si>
    <t>15.72</t>
  </si>
  <si>
    <t>3.14</t>
  </si>
  <si>
    <t>11.17</t>
  </si>
  <si>
    <t>2.79</t>
  </si>
  <si>
    <t>0.85</t>
  </si>
  <si>
    <t>2.67</t>
  </si>
  <si>
    <t>4.55</t>
  </si>
  <si>
    <t>UFU-UNICAMP-UFSC-UFRGS-UNESP-UFPR</t>
  </si>
  <si>
    <t>DLBG</t>
  </si>
  <si>
    <t>15.60</t>
  </si>
  <si>
    <t>3.12</t>
  </si>
  <si>
    <t>2.05</t>
  </si>
  <si>
    <t>PPGE-JP/UFPB&gt;PIMES&gt;PPGECON/UFPE&gt;UFES</t>
  </si>
  <si>
    <t>GSPQ</t>
  </si>
  <si>
    <t>15.53</t>
  </si>
  <si>
    <t>3.11</t>
  </si>
  <si>
    <t>12.08</t>
  </si>
  <si>
    <t>3.02</t>
  </si>
  <si>
    <t>0.53</t>
  </si>
  <si>
    <t>Unicamp&gt;UFRJ&gt;UFF&gt;UFPR&gt;FEA/USP&gt;UEM</t>
  </si>
  <si>
    <t>NPS</t>
  </si>
  <si>
    <t>15.40</t>
  </si>
  <si>
    <t>3.08</t>
  </si>
  <si>
    <t>2.70</t>
  </si>
  <si>
    <t>IE/UFRJ - UFF - ED/UFRGS - EA/UNICAMP - FEA/USP</t>
  </si>
  <si>
    <t>RGAR</t>
  </si>
  <si>
    <t>14.87</t>
  </si>
  <si>
    <t>2.97</t>
  </si>
  <si>
    <t>6.47</t>
  </si>
  <si>
    <t>1.62</t>
  </si>
  <si>
    <t>1.47</t>
  </si>
  <si>
    <t>UNICAMP&gt;PUC-SP&gt;UFF&gt;UNESP&gt;UFU</t>
  </si>
  <si>
    <t>ALR</t>
  </si>
  <si>
    <t>14.57</t>
  </si>
  <si>
    <t>2.91</t>
  </si>
  <si>
    <t>12.52</t>
  </si>
  <si>
    <t>3.13</t>
  </si>
  <si>
    <t>1.27</t>
  </si>
  <si>
    <t>UFJF - USP - UNICAMP - UNB</t>
  </si>
  <si>
    <t>PPGEA/UFJF</t>
  </si>
  <si>
    <t>JFCS</t>
  </si>
  <si>
    <t>14.37</t>
  </si>
  <si>
    <t>11.82</t>
  </si>
  <si>
    <t>2.96</t>
  </si>
  <si>
    <t>0.87</t>
  </si>
  <si>
    <t>2.55</t>
  </si>
  <si>
    <t>UFU</t>
  </si>
  <si>
    <t>UFU (2ªchamada)</t>
  </si>
  <si>
    <t>HNS</t>
  </si>
  <si>
    <t>14.20</t>
  </si>
  <si>
    <t>2.84</t>
  </si>
  <si>
    <t>UFRGS UFPE CAEN UFPB USP/RP UFV</t>
  </si>
  <si>
    <t>DDB</t>
  </si>
  <si>
    <t>13.80</t>
  </si>
  <si>
    <t>2.76</t>
  </si>
  <si>
    <t>2.25</t>
  </si>
  <si>
    <t>UFRGS - UFRJ - UFF - UFPR - UFSM- PUCRS</t>
  </si>
  <si>
    <t>DMV</t>
  </si>
  <si>
    <t>2.72</t>
  </si>
  <si>
    <t>UFRJ&gt;UFF&gt;UERJ&gt;UFJF&gt;UFC&gt;UFRN</t>
  </si>
  <si>
    <t>HRG</t>
  </si>
  <si>
    <t>UFES, UFV aplicada, UFVeconomia, EFES, UFU, UNESP, USP(ESALQ)</t>
  </si>
  <si>
    <t>A. V. L. S.</t>
  </si>
  <si>
    <t>13.57</t>
  </si>
  <si>
    <t>2.71</t>
  </si>
  <si>
    <t>10.87</t>
  </si>
  <si>
    <t>4.30</t>
  </si>
  <si>
    <t>2.50</t>
  </si>
  <si>
    <t>1.87</t>
  </si>
  <si>
    <t>PUC-Rio, CEDEPLAR, UFRGS (EA), PPGEA/UFJF, ME/UFV, ME/UFES</t>
  </si>
  <si>
    <t>UFV e UFES</t>
  </si>
  <si>
    <t>Condicional para UFV, aguardando UFJF</t>
  </si>
  <si>
    <t>MSP</t>
  </si>
  <si>
    <t>13.47</t>
  </si>
  <si>
    <t>2.69</t>
  </si>
  <si>
    <t>13.07</t>
  </si>
  <si>
    <t>3.27</t>
  </si>
  <si>
    <t>3.47</t>
  </si>
  <si>
    <t>0.40</t>
  </si>
  <si>
    <t>USP-RP/UFU/UFSCar/UNESP</t>
  </si>
  <si>
    <t>SCSL</t>
  </si>
  <si>
    <t>13.40</t>
  </si>
  <si>
    <t>2.68</t>
  </si>
  <si>
    <t>12.15</t>
  </si>
  <si>
    <t>3.04</t>
  </si>
  <si>
    <t>2.30</t>
  </si>
  <si>
    <t>1.25</t>
  </si>
  <si>
    <t>UFSC &gt; UFV&gt; ESALQ &gt; UFPEL &gt; UEM &gt; UEL</t>
  </si>
  <si>
    <t>HHBS</t>
  </si>
  <si>
    <t>2.56</t>
  </si>
  <si>
    <t>UnB &gt; UCB &gt; UFPR &gt; UFSC &gt; UFRS &gt; UEL</t>
  </si>
  <si>
    <t>W.P.S</t>
  </si>
  <si>
    <t>12.75</t>
  </si>
  <si>
    <t>11.30</t>
  </si>
  <si>
    <t>2.83</t>
  </si>
  <si>
    <t>1.45</t>
  </si>
  <si>
    <t>IPE; USPPCE; UEMPPE; UELPPGDE; UFPRPPGE; UFSC</t>
  </si>
  <si>
    <t>UEL (2° Lugar), UEM</t>
  </si>
  <si>
    <t>UEM - 21 LUGAR</t>
  </si>
  <si>
    <t>a_p_v_n</t>
  </si>
  <si>
    <t>12.60</t>
  </si>
  <si>
    <t>2.52</t>
  </si>
  <si>
    <t>Doutorado - UFPB, UFSC, UFPE, UFPR, FGV, UEM</t>
  </si>
  <si>
    <t>GCJ</t>
  </si>
  <si>
    <t>PPGEA UFJF / UNB</t>
  </si>
  <si>
    <t>RF</t>
  </si>
  <si>
    <t>12.20</t>
  </si>
  <si>
    <t>2.44</t>
  </si>
  <si>
    <t>2.95</t>
  </si>
  <si>
    <t>PPGE/EA</t>
  </si>
  <si>
    <t>DJDM</t>
  </si>
  <si>
    <t>UEM&gt;UFSC&gt;USP-RB&gt;UFU&gt;FGV</t>
  </si>
  <si>
    <t>LP</t>
  </si>
  <si>
    <t>2.36</t>
  </si>
  <si>
    <t>1.55</t>
  </si>
  <si>
    <t>UEM; UFPR; UFRGS; UNICAMP; USP; PUC-Rio</t>
  </si>
  <si>
    <t>RP</t>
  </si>
  <si>
    <t>1.50</t>
  </si>
  <si>
    <t>UFPB, PROGECON-UFPE, UFAL E UFRN</t>
  </si>
  <si>
    <t>MSA</t>
  </si>
  <si>
    <t>10.95</t>
  </si>
  <si>
    <t>2.74</t>
  </si>
  <si>
    <t>ufrgs-ea/ fgv-rio/ ufsc/ ufpel/ usp/ unicamp</t>
  </si>
  <si>
    <t>PPGOM/UFPel - 9o colocado</t>
  </si>
  <si>
    <t>CCD</t>
  </si>
  <si>
    <t>UFV, ESALQ, UERJ, UFSM, UFPel e UCB</t>
  </si>
  <si>
    <t>DJC</t>
  </si>
  <si>
    <t>10.92</t>
  </si>
  <si>
    <t>2.18</t>
  </si>
  <si>
    <t>9.97</t>
  </si>
  <si>
    <t>2.49</t>
  </si>
  <si>
    <t>2.27</t>
  </si>
  <si>
    <t>0.95</t>
  </si>
  <si>
    <t>UEM, UFPel e PUC-R</t>
  </si>
  <si>
    <t>PUC-RS</t>
  </si>
  <si>
    <t>MSF</t>
  </si>
  <si>
    <t>2.16</t>
  </si>
  <si>
    <t>UFSCAR - ESALQ/USP - UFPR - IPE/USP - FGV/EESP - PUC-Rio</t>
  </si>
  <si>
    <t>T.B.C</t>
  </si>
  <si>
    <t>10.66</t>
  </si>
  <si>
    <t>2.13</t>
  </si>
  <si>
    <t>6.06</t>
  </si>
  <si>
    <t>1.52</t>
  </si>
  <si>
    <t>0.33</t>
  </si>
  <si>
    <t>UFC&gt;UFPB&gt;NAEA/UFPA&gt;UFRGS - ED&gt;UFV-APLICADA&gt;UFSCAR</t>
  </si>
  <si>
    <t>UFV aplicada</t>
  </si>
  <si>
    <t>GDS</t>
  </si>
  <si>
    <t>10.65</t>
  </si>
  <si>
    <t>8.65</t>
  </si>
  <si>
    <t>UFJF - UFPR - UFPE - ESALQ - UFV - UFSC</t>
  </si>
  <si>
    <t>LTR</t>
  </si>
  <si>
    <t>1.88</t>
  </si>
  <si>
    <t>UFPB&gt;UFPE&gt;UFBA&gt;UFRGS&gt;UERJ&gt;UFPel</t>
  </si>
  <si>
    <t>TGPG</t>
  </si>
  <si>
    <t>1.65</t>
  </si>
  <si>
    <t>UFPB/ UFRN/ PPGECON-UFPE/ UFC/ UFBA/ PIMES-UFPE</t>
  </si>
  <si>
    <t>SGH</t>
  </si>
  <si>
    <t>0.90</t>
  </si>
  <si>
    <t>uem e uel</t>
  </si>
  <si>
    <t>PND</t>
  </si>
  <si>
    <t>1.76</t>
  </si>
  <si>
    <t>1.35</t>
  </si>
  <si>
    <t>UEM &gt; UFPR &gt; UFSCAR &gt; UFSC &gt; UEL &gt; UFPE (DE)</t>
  </si>
  <si>
    <t>ERG</t>
  </si>
  <si>
    <t>1.15</t>
  </si>
  <si>
    <t>Esalq, USP-RP, Unicamp, Unesp, Ufscar, UFRGS</t>
  </si>
  <si>
    <t>FCA</t>
  </si>
  <si>
    <t>UFU &gt; UEM &gt; UFPR &gt; UFF &gt; UFSC &gt; UFSM</t>
  </si>
  <si>
    <t>NAM</t>
  </si>
  <si>
    <t>1.24</t>
  </si>
  <si>
    <t>-0.60</t>
  </si>
  <si>
    <t>A.A.O</t>
  </si>
  <si>
    <t>1.16</t>
  </si>
  <si>
    <t>Doutorado UFPB</t>
  </si>
  <si>
    <t>TSS</t>
  </si>
  <si>
    <t>1.12</t>
  </si>
  <si>
    <t>UEM &gt; UEL &gt; UFPR &gt; UFRN &gt; UFBA &gt; UFF</t>
  </si>
  <si>
    <t>JJ</t>
  </si>
  <si>
    <t>1.10</t>
  </si>
  <si>
    <t>UEM &gt; UFU &gt; UFSCAR &gt; UFF &gt; UFPR &gt; UFSC</t>
  </si>
  <si>
    <t>ANPEC 2014</t>
  </si>
  <si>
    <t>Est/Macro/Mat 2013</t>
  </si>
  <si>
    <t>Micro 2013/Macro/Est/Mat 2015</t>
  </si>
  <si>
    <t>Micro 2015/Macro/Est 2012</t>
  </si>
  <si>
    <t>2014-2015</t>
  </si>
  <si>
    <t>MATEMÁTICA</t>
  </si>
  <si>
    <t>ESTATÍSTICA</t>
  </si>
  <si>
    <t>D</t>
  </si>
  <si>
    <t>S</t>
  </si>
  <si>
    <t>T</t>
  </si>
  <si>
    <t>Q</t>
  </si>
  <si>
    <t>dias de estudo</t>
  </si>
  <si>
    <t>primeiro vez</t>
  </si>
  <si>
    <t>simulados</t>
  </si>
  <si>
    <t>qts anos</t>
  </si>
  <si>
    <t>qts provas</t>
  </si>
  <si>
    <t>qts provas/dia</t>
  </si>
  <si>
    <t>dias necessários</t>
  </si>
  <si>
    <t>revisão</t>
  </si>
  <si>
    <t>qts questões</t>
  </si>
  <si>
    <t>qts questões/dia</t>
  </si>
  <si>
    <t>dias para a prova</t>
  </si>
  <si>
    <t>total</t>
  </si>
  <si>
    <t>1 dia=6h de estudo</t>
  </si>
  <si>
    <t>%estudo</t>
  </si>
  <si>
    <t>Carnaval</t>
  </si>
  <si>
    <t>Paixão de Cristo</t>
  </si>
  <si>
    <t>Tiradentes</t>
  </si>
  <si>
    <t>Dia do Trabalho</t>
  </si>
  <si>
    <t>Corpus Christi</t>
  </si>
  <si>
    <t>Independência do Brasil</t>
  </si>
  <si>
    <t>FEVEREIRO (20%|0%)</t>
  </si>
  <si>
    <t>MARÇO (45%|0%)</t>
  </si>
  <si>
    <t>ABRIL (65%|0%)</t>
  </si>
  <si>
    <t>AGOSTO (100%|100%)</t>
  </si>
  <si>
    <t>SETEMBRO (100%|100%)</t>
  </si>
  <si>
    <t>2 provas</t>
  </si>
  <si>
    <t>ANPEC?</t>
  </si>
  <si>
    <t>MAIO (90%|0%)</t>
  </si>
  <si>
    <t>(Início Revisão)15</t>
  </si>
  <si>
    <t>JUNHO (100%|25%)</t>
  </si>
  <si>
    <t>JULHO (100%|70%)</t>
  </si>
  <si>
    <t>3 provas</t>
  </si>
  <si>
    <t>Revisão</t>
  </si>
  <si>
    <t>Data</t>
  </si>
  <si>
    <t>Aprendendo</t>
  </si>
  <si>
    <t>Revisando</t>
  </si>
  <si>
    <t>Simulando</t>
  </si>
  <si>
    <t>Ação</t>
  </si>
  <si>
    <t>Proporção do Estudo</t>
  </si>
  <si>
    <t>% do Estudo</t>
  </si>
  <si>
    <t>Dia da Semana</t>
  </si>
  <si>
    <t>segunda</t>
  </si>
  <si>
    <t>terça</t>
  </si>
  <si>
    <t>quarta</t>
  </si>
  <si>
    <t>quinta</t>
  </si>
  <si>
    <t>sexta</t>
  </si>
  <si>
    <t>Cod.</t>
  </si>
  <si>
    <t>Cod. Dia da Semana</t>
  </si>
  <si>
    <t>Matéria</t>
  </si>
  <si>
    <t>Plano</t>
  </si>
  <si>
    <t>Qts</t>
  </si>
  <si>
    <t>Por dia</t>
  </si>
  <si>
    <t>#Questões (Plano)</t>
  </si>
  <si>
    <t>#Questões (Real)</t>
  </si>
  <si>
    <t>Matérias</t>
  </si>
  <si>
    <t>%</t>
  </si>
  <si>
    <t>#Questões</t>
  </si>
  <si>
    <t>Avanço</t>
  </si>
  <si>
    <t>#</t>
  </si>
  <si>
    <t>Obs</t>
  </si>
  <si>
    <t>&gt;</t>
  </si>
  <si>
    <t>Tempo (min)</t>
  </si>
  <si>
    <t>Tempo (hs)</t>
  </si>
  <si>
    <t>2013 Matemática</t>
  </si>
  <si>
    <t>2012 Matemática</t>
  </si>
  <si>
    <t>2011 Matemática</t>
  </si>
  <si>
    <t>2010 Matemática</t>
  </si>
  <si>
    <t>2012 Estatística</t>
  </si>
  <si>
    <t>2010 Estatística</t>
  </si>
  <si>
    <t>2014 Matemática</t>
  </si>
  <si>
    <t>2015 Matemática</t>
  </si>
  <si>
    <t>2014 Estatística</t>
  </si>
  <si>
    <t>2016 Matemática</t>
  </si>
  <si>
    <t>2015 Estatística</t>
  </si>
  <si>
    <t>2016 Estatística</t>
  </si>
  <si>
    <t>2017 Matemática</t>
  </si>
  <si>
    <t>2017 Micro</t>
  </si>
  <si>
    <t>2017 Macro</t>
  </si>
  <si>
    <t>2017 Estatística</t>
  </si>
  <si>
    <t>2013 Micro</t>
  </si>
  <si>
    <t>2012 Macro</t>
  </si>
  <si>
    <t>2012 Micro</t>
  </si>
  <si>
    <t>2011 Macro</t>
  </si>
  <si>
    <t>2011 Micro</t>
  </si>
  <si>
    <t>2010 Macro</t>
  </si>
  <si>
    <t>2010 Micro</t>
  </si>
  <si>
    <t>2014 Micro</t>
  </si>
  <si>
    <t>2014 Macro</t>
  </si>
  <si>
    <t>2015 Micro</t>
  </si>
  <si>
    <t>2015 Macro</t>
  </si>
  <si>
    <t>2016 Micro</t>
  </si>
  <si>
    <t>2016 Macro</t>
  </si>
  <si>
    <t>2013 Macro</t>
  </si>
  <si>
    <t>2009 Micro</t>
  </si>
  <si>
    <t>2011 Estatística</t>
  </si>
  <si>
    <t>2009 Estatística</t>
  </si>
  <si>
    <t>2013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</si>
</sst>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.00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3.2"/>
      <color theme="1"/>
      <name val="Arial"/>
      <family val="2"/>
    </font>
    <font>
      <b/>
      <sz val="13.2"/>
      <color rgb="FF000000"/>
      <name val="Arial"/>
      <family val="2"/>
    </font>
    <font>
      <sz val="13.2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33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E6913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000000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55"/>
      </right>
      <top/>
      <bottom style="medium">
        <color indexed="2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ck">
        <color rgb="FFFFFF66"/>
      </left>
      <right style="thick">
        <color rgb="FFFFFF66"/>
      </right>
      <top style="thick">
        <color rgb="FFFFFF66"/>
      </top>
      <bottom style="thick">
        <color rgb="FFFFFF66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2" borderId="0" xfId="0" applyNumberFormat="1" applyFont="1" applyFill="1"/>
    <xf numFmtId="0" fontId="0" fillId="0" borderId="0" xfId="0" applyNumberFormat="1"/>
    <xf numFmtId="9" fontId="1" fillId="0" borderId="0" xfId="0" applyNumberFormat="1" applyFont="1"/>
    <xf numFmtId="0" fontId="0" fillId="0" borderId="0" xfId="0" quotePrefix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Font="1"/>
    <xf numFmtId="14" fontId="0" fillId="0" borderId="0" xfId="0" applyNumberForma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1" fontId="0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1" fillId="0" borderId="0" xfId="0" applyNumberFormat="1" applyFont="1"/>
    <xf numFmtId="4" fontId="1" fillId="0" borderId="0" xfId="0" applyNumberFormat="1" applyFont="1"/>
    <xf numFmtId="0" fontId="4" fillId="0" borderId="5" xfId="0" applyFont="1" applyBorder="1" applyAlignment="1">
      <alignment wrapText="1"/>
    </xf>
    <xf numFmtId="0" fontId="7" fillId="5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wrapText="1"/>
    </xf>
    <xf numFmtId="0" fontId="8" fillId="16" borderId="7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4" fillId="10" borderId="7" xfId="0" applyFont="1" applyFill="1" applyBorder="1" applyAlignment="1">
      <alignment wrapText="1"/>
    </xf>
    <xf numFmtId="0" fontId="8" fillId="17" borderId="7" xfId="0" applyFont="1" applyFill="1" applyBorder="1" applyAlignment="1">
      <alignment horizontal="center" wrapText="1"/>
    </xf>
    <xf numFmtId="0" fontId="8" fillId="15" borderId="1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11" borderId="6" xfId="0" applyFont="1" applyFill="1" applyBorder="1" applyAlignment="1">
      <alignment wrapText="1"/>
    </xf>
    <xf numFmtId="0" fontId="4" fillId="12" borderId="7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0" fontId="4" fillId="13" borderId="7" xfId="0" applyFont="1" applyFill="1" applyBorder="1" applyAlignment="1">
      <alignment wrapText="1"/>
    </xf>
    <xf numFmtId="0" fontId="4" fillId="14" borderId="1" xfId="0" applyFont="1" applyFill="1" applyBorder="1" applyAlignment="1">
      <alignment wrapText="1"/>
    </xf>
    <xf numFmtId="0" fontId="4" fillId="14" borderId="7" xfId="0" applyFont="1" applyFill="1" applyBorder="1" applyAlignment="1">
      <alignment wrapText="1"/>
    </xf>
    <xf numFmtId="0" fontId="4" fillId="15" borderId="1" xfId="0" applyFont="1" applyFill="1" applyBorder="1" applyAlignment="1">
      <alignment wrapText="1"/>
    </xf>
    <xf numFmtId="0" fontId="4" fillId="17" borderId="7" xfId="0" applyFont="1" applyFill="1" applyBorder="1" applyAlignment="1">
      <alignment wrapText="1"/>
    </xf>
    <xf numFmtId="0" fontId="6" fillId="9" borderId="9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wrapText="1"/>
    </xf>
    <xf numFmtId="0" fontId="4" fillId="11" borderId="7" xfId="0" applyFont="1" applyFill="1" applyBorder="1" applyAlignment="1">
      <alignment wrapText="1"/>
    </xf>
    <xf numFmtId="0" fontId="8" fillId="0" borderId="7" xfId="0" applyFont="1" applyBorder="1" applyAlignment="1">
      <alignment wrapText="1"/>
    </xf>
    <xf numFmtId="0" fontId="6" fillId="9" borderId="10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4" fontId="9" fillId="18" borderId="20" xfId="0" applyNumberFormat="1" applyFont="1" applyFill="1" applyBorder="1" applyAlignment="1">
      <alignment horizontal="left" wrapText="1"/>
    </xf>
    <xf numFmtId="0" fontId="9" fillId="18" borderId="21" xfId="0" applyFont="1" applyFill="1" applyBorder="1" applyAlignment="1">
      <alignment horizontal="left" wrapText="1"/>
    </xf>
    <xf numFmtId="0" fontId="9" fillId="18" borderId="22" xfId="0" applyFont="1" applyFill="1" applyBorder="1" applyAlignment="1">
      <alignment horizontal="left" wrapText="1"/>
    </xf>
    <xf numFmtId="0" fontId="1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9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5" fontId="0" fillId="0" borderId="0" xfId="0" applyNumberFormat="1"/>
    <xf numFmtId="164" fontId="0" fillId="0" borderId="0" xfId="0" applyNumberFormat="1"/>
    <xf numFmtId="9" fontId="0" fillId="0" borderId="0" xfId="0" applyNumberFormat="1" applyFont="1"/>
    <xf numFmtId="165" fontId="0" fillId="0" borderId="0" xfId="0" applyNumberFormat="1"/>
    <xf numFmtId="3" fontId="0" fillId="0" borderId="0" xfId="0" applyNumberFormat="1"/>
    <xf numFmtId="0" fontId="10" fillId="19" borderId="0" xfId="0" applyFont="1" applyFill="1"/>
    <xf numFmtId="9" fontId="10" fillId="19" borderId="0" xfId="0" applyNumberFormat="1" applyFont="1" applyFill="1"/>
    <xf numFmtId="0" fontId="0" fillId="0" borderId="23" xfId="0" applyBorder="1"/>
    <xf numFmtId="9" fontId="0" fillId="0" borderId="23" xfId="0" applyNumberFormat="1" applyBorder="1"/>
    <xf numFmtId="165" fontId="0" fillId="0" borderId="23" xfId="0" applyNumberFormat="1" applyBorder="1"/>
    <xf numFmtId="0" fontId="0" fillId="0" borderId="24" xfId="0" applyBorder="1"/>
    <xf numFmtId="9" fontId="0" fillId="0" borderId="24" xfId="0" applyNumberFormat="1" applyBorder="1"/>
    <xf numFmtId="165" fontId="0" fillId="0" borderId="24" xfId="0" applyNumberFormat="1" applyBorder="1"/>
    <xf numFmtId="9" fontId="11" fillId="20" borderId="0" xfId="0" applyNumberFormat="1" applyFont="1" applyFill="1"/>
    <xf numFmtId="0" fontId="10" fillId="21" borderId="0" xfId="0" applyFont="1" applyFill="1"/>
    <xf numFmtId="9" fontId="10" fillId="21" borderId="0" xfId="0" applyNumberFormat="1" applyFont="1" applyFill="1"/>
    <xf numFmtId="9" fontId="12" fillId="20" borderId="0" xfId="0" applyNumberFormat="1" applyFont="1" applyFill="1"/>
    <xf numFmtId="0" fontId="10" fillId="22" borderId="0" xfId="0" applyFont="1" applyFill="1"/>
    <xf numFmtId="9" fontId="10" fillId="22" borderId="0" xfId="0" applyNumberFormat="1" applyFont="1" applyFill="1"/>
    <xf numFmtId="9" fontId="13" fillId="20" borderId="0" xfId="0" applyNumberFormat="1" applyFont="1" applyFill="1"/>
    <xf numFmtId="9" fontId="14" fillId="20" borderId="0" xfId="0" applyNumberFormat="1" applyFont="1" applyFill="1"/>
    <xf numFmtId="0" fontId="10" fillId="23" borderId="0" xfId="0" applyFont="1" applyFill="1"/>
    <xf numFmtId="9" fontId="10" fillId="23" borderId="0" xfId="0" applyNumberFormat="1" applyFont="1" applyFill="1"/>
    <xf numFmtId="15" fontId="1" fillId="19" borderId="25" xfId="0" applyNumberFormat="1" applyFont="1" applyFill="1" applyBorder="1"/>
    <xf numFmtId="0" fontId="1" fillId="19" borderId="25" xfId="0" applyFont="1" applyFill="1" applyBorder="1"/>
    <xf numFmtId="165" fontId="1" fillId="19" borderId="25" xfId="0" applyNumberFormat="1" applyFont="1" applyFill="1" applyBorder="1"/>
    <xf numFmtId="164" fontId="1" fillId="19" borderId="25" xfId="0" applyNumberFormat="1" applyFont="1" applyFill="1" applyBorder="1"/>
    <xf numFmtId="3" fontId="1" fillId="19" borderId="25" xfId="0" applyNumberFormat="1" applyFont="1" applyFill="1" applyBorder="1"/>
    <xf numFmtId="15" fontId="0" fillId="0" borderId="26" xfId="0" applyNumberFormat="1" applyFont="1" applyBorder="1"/>
    <xf numFmtId="0" fontId="0" fillId="0" borderId="26" xfId="0" applyFont="1" applyBorder="1"/>
    <xf numFmtId="165" fontId="0" fillId="0" borderId="26" xfId="0" applyNumberFormat="1" applyFont="1" applyBorder="1"/>
    <xf numFmtId="164" fontId="0" fillId="0" borderId="26" xfId="0" applyNumberFormat="1" applyFont="1" applyBorder="1"/>
    <xf numFmtId="164" fontId="1" fillId="0" borderId="26" xfId="0" applyNumberFormat="1" applyFont="1" applyBorder="1"/>
    <xf numFmtId="0" fontId="1" fillId="0" borderId="26" xfId="0" applyFont="1" applyBorder="1"/>
    <xf numFmtId="164" fontId="1" fillId="0" borderId="27" xfId="0" applyNumberFormat="1" applyFont="1" applyBorder="1"/>
    <xf numFmtId="0" fontId="15" fillId="0" borderId="0" xfId="0" applyFont="1" applyAlignment="1">
      <alignment horizontal="right"/>
    </xf>
    <xf numFmtId="3" fontId="0" fillId="24" borderId="26" xfId="0" applyNumberFormat="1" applyFont="1" applyFill="1" applyBorder="1" applyAlignment="1">
      <alignment horizontal="center"/>
    </xf>
    <xf numFmtId="3" fontId="0" fillId="24" borderId="26" xfId="0" applyNumberFormat="1" applyFont="1" applyFill="1" applyBorder="1" applyAlignment="1">
      <alignment horizontal="left"/>
    </xf>
    <xf numFmtId="3" fontId="0" fillId="24" borderId="27" xfId="0" applyNumberFormat="1" applyFont="1" applyFill="1" applyBorder="1" applyAlignment="1">
      <alignment horizontal="left"/>
    </xf>
    <xf numFmtId="3" fontId="0" fillId="24" borderId="25" xfId="0" applyNumberFormat="1" applyFont="1" applyFill="1" applyBorder="1" applyAlignment="1">
      <alignment horizontal="center"/>
    </xf>
    <xf numFmtId="165" fontId="1" fillId="19" borderId="28" xfId="0" applyNumberFormat="1" applyFont="1" applyFill="1" applyBorder="1"/>
    <xf numFmtId="3" fontId="16" fillId="24" borderId="26" xfId="0" applyNumberFormat="1" applyFont="1" applyFill="1" applyBorder="1" applyAlignment="1">
      <alignment horizontal="center"/>
    </xf>
    <xf numFmtId="3" fontId="17" fillId="24" borderId="26" xfId="0" applyNumberFormat="1" applyFont="1" applyFill="1" applyBorder="1" applyAlignment="1">
      <alignment horizontal="center"/>
    </xf>
    <xf numFmtId="3" fontId="1" fillId="19" borderId="0" xfId="0" applyNumberFormat="1" applyFont="1" applyFill="1" applyBorder="1"/>
    <xf numFmtId="4" fontId="0" fillId="0" borderId="26" xfId="0" applyNumberFormat="1" applyFont="1" applyBorder="1"/>
    <xf numFmtId="4" fontId="19" fillId="0" borderId="26" xfId="0" applyNumberFormat="1" applyFont="1" applyBorder="1"/>
    <xf numFmtId="4" fontId="17" fillId="0" borderId="26" xfId="0" applyNumberFormat="1" applyFont="1" applyBorder="1"/>
    <xf numFmtId="9" fontId="10" fillId="25" borderId="0" xfId="0" applyNumberFormat="1" applyFont="1" applyFill="1"/>
    <xf numFmtId="166" fontId="0" fillId="0" borderId="0" xfId="0" applyNumberFormat="1"/>
    <xf numFmtId="0" fontId="0" fillId="0" borderId="0" xfId="0"/>
    <xf numFmtId="164" fontId="1" fillId="0" borderId="26" xfId="0" applyNumberFormat="1" applyFont="1" applyBorder="1"/>
    <xf numFmtId="3" fontId="0" fillId="24" borderId="26" xfId="0" applyNumberFormat="1" applyFont="1" applyFill="1" applyBorder="1" applyAlignment="1">
      <alignment horizontal="center"/>
    </xf>
    <xf numFmtId="3" fontId="18" fillId="24" borderId="26" xfId="0" applyNumberFormat="1" applyFont="1" applyFill="1" applyBorder="1" applyAlignment="1">
      <alignment horizontal="center"/>
    </xf>
    <xf numFmtId="4" fontId="0" fillId="0" borderId="26" xfId="0" applyNumberFormat="1" applyFont="1" applyBorder="1"/>
    <xf numFmtId="0" fontId="0" fillId="0" borderId="26" xfId="0" applyNumberFormat="1" applyFont="1" applyBorder="1"/>
    <xf numFmtId="165" fontId="18" fillId="24" borderId="26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41"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ill>
        <patternFill>
          <bgColor rgb="FFFFFF66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ill>
        <patternFill>
          <bgColor theme="9" tint="0.39994506668294322"/>
        </patternFill>
      </fill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theme="9" tint="-0.24994659260841701"/>
      </font>
    </dxf>
    <dxf>
      <font>
        <b/>
        <i val="0"/>
        <color rgb="FF002060"/>
      </font>
    </dxf>
    <dxf>
      <font>
        <b/>
        <i val="0"/>
        <color rgb="FFC00000"/>
      </font>
    </dxf>
    <dxf>
      <font>
        <b/>
        <i val="0"/>
        <color rgb="FF003300"/>
      </font>
    </dxf>
    <dxf>
      <fill>
        <patternFill>
          <bgColor rgb="FFFFFF66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ont>
        <color rgb="FF008000"/>
      </font>
    </dxf>
    <dxf>
      <font>
        <b/>
        <i val="0"/>
        <color auto="1"/>
      </font>
      <border>
        <left/>
        <right/>
        <top style="thin">
          <color theme="3" tint="-0.24994659260841701"/>
        </top>
        <bottom style="thin">
          <color theme="3" tint="-0.24994659260841701"/>
        </bottom>
      </border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</font>
    </dxf>
    <dxf>
      <font>
        <strike/>
      </font>
      <fill>
        <patternFill>
          <bgColor theme="0"/>
        </patternFill>
      </fill>
    </dxf>
    <dxf>
      <numFmt numFmtId="165" formatCode="#,##0.0"/>
    </dxf>
    <dxf>
      <numFmt numFmtId="13" formatCode="0%"/>
    </dxf>
    <dxf>
      <fill>
        <patternFill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</dxf>
    <dxf>
      <numFmt numFmtId="164" formatCode="0.0%"/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</dxf>
    <dxf>
      <numFmt numFmtId="165" formatCode="#,##0.0"/>
      <fill>
        <patternFill>
          <fgColor indexed="64"/>
          <bgColor theme="3" tint="0.79998168889431442"/>
        </patternFill>
      </fill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4" formatCode="#,##0.00"/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</dxf>
    <dxf>
      <numFmt numFmtId="3" formatCode="#,##0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</font>
      <numFmt numFmtId="3" formatCode="#,##0"/>
      <fill>
        <patternFill patternType="solid">
          <fgColor indexed="64"/>
          <bgColor rgb="FFFFFF97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164" formatCode="0.0%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numFmt numFmtId="165" formatCode="#,##0.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numFmt numFmtId="165" formatCode="#,##0.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numFmt numFmtId="0" formatCode="General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numFmt numFmtId="20" formatCode="dd/mmm/yy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border>
        <top style="thin">
          <color theme="0" tint="-0.14996795556505021"/>
        </top>
      </border>
    </dxf>
    <dxf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</dxf>
    <dxf>
      <border>
        <bottom style="thin">
          <color theme="0" tint="-0.14996795556505021"/>
        </bottom>
      </border>
    </dxf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Medium9"/>
  <colors>
    <mruColors>
      <color rgb="FF00CC00"/>
      <color rgb="FFFF99FF"/>
      <color rgb="FFFF6699"/>
      <color rgb="FFFFFF66"/>
      <color rgb="FF33CC33"/>
      <color rgb="FFE0EBF8"/>
      <color rgb="FF99CCFF"/>
      <color rgb="FFFFFF97"/>
      <color rgb="FFBDE4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PlanoEstudos" displayName="tblPlanoEstudos" ref="B2:M236" totalsRowShown="0" headerRowDxfId="40" headerRowBorderDxfId="39" tableBorderDxfId="38" totalsRowBorderDxfId="37">
  <autoFilter ref="B2:M236"/>
  <tableColumns count="12">
    <tableColumn id="1" name="Data" dataDxfId="36">
      <calculatedColumnFormula>B2+1</calculatedColumnFormula>
    </tableColumn>
    <tableColumn id="2" name="Cod. Dia da Semana" dataDxfId="35">
      <calculatedColumnFormula>IF(tblPlanoEstudos[[#This Row],[Data]]=B2,"",WEEKDAY(B3))</calculatedColumnFormula>
    </tableColumn>
    <tableColumn id="3" name="Dia da Semana" dataDxfId="34">
      <calculatedColumnFormula>VLOOKUP(WEEKDAY(tblPlanoEstudos[[#This Row],[Data]]),Parametros!$H$9:$I$15,2,0)</calculatedColumnFormula>
    </tableColumn>
    <tableColumn id="5" name="#Questões (Plano)" dataDxfId="33">
      <calculatedColumnFormula>IF(G3="","",(F3-F2)/VLOOKUP(G3,Parametros!$I$2:$K$4,3,0)*4*150)</calculatedColumnFormula>
    </tableColumn>
    <tableColumn id="6" name="Plano" dataDxfId="32">
      <calculatedColumnFormula>F2+VLOOKUP(C3,Parametros!$H$9:$M$15,6,0)</calculatedColumnFormula>
    </tableColumn>
    <tableColumn id="4" name="Ação" dataDxfId="31"/>
    <tableColumn id="7" name="Matéria" dataDxfId="30"/>
    <tableColumn id="11" name="Tempo (min)" dataDxfId="29"/>
    <tableColumn id="8" name="Tempo (hs)" dataDxfId="28">
      <calculatedColumnFormula>tblPlanoEstudos[[#This Row],[Tempo (min)]]/60</calculatedColumnFormula>
    </tableColumn>
    <tableColumn id="9" name="#Questões (Real)" dataDxfId="27"/>
    <tableColumn id="10" name="Avanço" dataDxfId="26">
      <calculatedColumnFormula>IF(K3="",L2,L2+K3/(150*4)*VLOOKUP(G3,Parametros!$I$2:$K$4,3,0))</calculatedColumnFormula>
    </tableColumn>
    <tableColumn id="12" name="Obs" dataDxfId="2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blMaterias" displayName="tblMaterias" ref="I18:K49" totalsRowShown="0">
  <autoFilter ref="I18:K49"/>
  <tableColumns count="3">
    <tableColumn id="1" name="Matérias"/>
    <tableColumn id="2" name="%" dataDxfId="24"/>
    <tableColumn id="3" name="#Questões" dataDxfId="23">
      <calculatedColumnFormula>J19*150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C770"/>
  <sheetViews>
    <sheetView workbookViewId="0">
      <selection activeCell="D101" sqref="D101"/>
    </sheetView>
  </sheetViews>
  <sheetFormatPr defaultRowHeight="16.5" customHeight="1" x14ac:dyDescent="0.25"/>
  <cols>
    <col min="2" max="2" width="18.42578125" hidden="1" customWidth="1"/>
    <col min="3" max="3" width="18.42578125" style="8" hidden="1" customWidth="1"/>
    <col min="4" max="4" width="18.42578125" hidden="1" customWidth="1"/>
    <col min="5" max="5" width="18.42578125" customWidth="1"/>
    <col min="6" max="6" width="54.7109375" bestFit="1" customWidth="1"/>
    <col min="7" max="7" width="13.42578125" bestFit="1" customWidth="1"/>
    <col min="8" max="8" width="18.42578125" customWidth="1"/>
    <col min="11" max="11" width="41.7109375" bestFit="1" customWidth="1"/>
    <col min="12" max="12" width="4.5703125" style="3" bestFit="1" customWidth="1"/>
    <col min="13" max="13" width="6.42578125" bestFit="1" customWidth="1"/>
    <col min="14" max="14" width="6.42578125" style="3" bestFit="1" customWidth="1"/>
    <col min="15" max="15" width="11.85546875" bestFit="1" customWidth="1"/>
    <col min="16" max="22" width="9.140625" style="5"/>
    <col min="23" max="23" width="9.140625" style="29"/>
    <col min="24" max="24" width="14.42578125" bestFit="1" customWidth="1"/>
    <col min="25" max="25" width="14.85546875" style="3" bestFit="1" customWidth="1"/>
  </cols>
  <sheetData>
    <row r="1" spans="1:55" ht="16.5" customHeight="1" thickBot="1" x14ac:dyDescent="0.3">
      <c r="D1" s="12"/>
      <c r="E1" s="12"/>
      <c r="M1" s="1" t="s">
        <v>37</v>
      </c>
      <c r="N1" s="6" t="s">
        <v>38</v>
      </c>
      <c r="S1" s="5" t="s">
        <v>144</v>
      </c>
      <c r="T1" s="5" t="s">
        <v>148</v>
      </c>
      <c r="U1" s="5" t="s">
        <v>149</v>
      </c>
      <c r="V1" s="5" t="s">
        <v>150</v>
      </c>
      <c r="W1" s="29" t="s">
        <v>103</v>
      </c>
      <c r="Y1" s="142" t="s">
        <v>97</v>
      </c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4"/>
      <c r="AM1" t="s">
        <v>1039</v>
      </c>
    </row>
    <row r="2" spans="1:55" ht="16.5" customHeight="1" thickBot="1" x14ac:dyDescent="0.3">
      <c r="B2" s="1" t="s">
        <v>0</v>
      </c>
      <c r="C2" s="9" t="s">
        <v>32</v>
      </c>
      <c r="D2" s="1" t="s">
        <v>33</v>
      </c>
      <c r="E2" s="1"/>
      <c r="F2" s="1" t="s">
        <v>34</v>
      </c>
      <c r="H2" s="1" t="s">
        <v>35</v>
      </c>
      <c r="K2" s="1" t="s">
        <v>47</v>
      </c>
      <c r="M2" s="3">
        <f>SUM(M5,M14,M24,M34)/4</f>
        <v>1</v>
      </c>
      <c r="N2" s="3">
        <f>SUM(N5,N14,N24,N34)/4</f>
        <v>0.65525</v>
      </c>
      <c r="O2" s="7" t="s">
        <v>46</v>
      </c>
      <c r="R2" s="5">
        <v>2008</v>
      </c>
      <c r="S2" s="28">
        <v>12.3</v>
      </c>
      <c r="T2" s="28">
        <v>14.2</v>
      </c>
      <c r="U2" s="28">
        <v>13</v>
      </c>
      <c r="V2" s="28">
        <v>12.6</v>
      </c>
      <c r="W2" s="30">
        <f>AVERAGE(S2:V2)</f>
        <v>13.025</v>
      </c>
      <c r="Y2" s="14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6">
        <v>2.5816840729999999</v>
      </c>
      <c r="AM2" s="57" t="s">
        <v>154</v>
      </c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3"/>
      <c r="BC2" s="31"/>
    </row>
    <row r="3" spans="1:55" ht="16.5" customHeight="1" thickBot="1" x14ac:dyDescent="0.3">
      <c r="A3" s="2">
        <v>1</v>
      </c>
      <c r="C3" s="139"/>
      <c r="D3" s="139"/>
      <c r="E3" s="11" t="s">
        <v>86</v>
      </c>
      <c r="G3" s="11" t="s">
        <v>89</v>
      </c>
      <c r="H3" t="s">
        <v>143</v>
      </c>
      <c r="M3" s="3">
        <f>1-M2-SUMIF(M6:M42,"-",K6:K42)/4</f>
        <v>0</v>
      </c>
      <c r="N3" s="3">
        <f>1-N2-SUMIF(N6:N42,"-",L6:L42)/4</f>
        <v>0.12975</v>
      </c>
      <c r="O3" s="7" t="s">
        <v>94</v>
      </c>
      <c r="P3" s="3"/>
      <c r="R3" s="5">
        <v>2009</v>
      </c>
      <c r="S3" s="28">
        <v>13.6</v>
      </c>
      <c r="T3" s="28">
        <v>15</v>
      </c>
      <c r="U3" s="28">
        <v>14.6</v>
      </c>
      <c r="V3" s="28">
        <v>12.8</v>
      </c>
      <c r="W3" s="30">
        <f t="shared" ref="W3:W11" si="0">AVERAGE(S3:V3)</f>
        <v>14</v>
      </c>
      <c r="X3" s="28">
        <v>12.13</v>
      </c>
      <c r="Y3" s="14"/>
      <c r="Z3" s="15"/>
      <c r="AA3" s="15"/>
      <c r="AB3" s="15"/>
      <c r="AC3" s="15"/>
      <c r="AD3" s="15"/>
      <c r="AE3" s="17" t="s">
        <v>98</v>
      </c>
      <c r="AF3" s="18">
        <v>2.2799608359999999</v>
      </c>
      <c r="AG3" s="18">
        <v>3.4161879900000001</v>
      </c>
      <c r="AH3" s="18">
        <v>1.719321149</v>
      </c>
      <c r="AI3" s="18">
        <v>2.0886422979999999</v>
      </c>
      <c r="AJ3" s="18">
        <v>3.4043080940000001</v>
      </c>
      <c r="AK3" s="18">
        <v>6.4187989559999998</v>
      </c>
      <c r="AM3" s="64" t="s">
        <v>155</v>
      </c>
      <c r="AN3" s="65"/>
      <c r="AO3" s="66"/>
      <c r="AP3" s="67" t="s">
        <v>156</v>
      </c>
      <c r="AQ3" s="68" t="s">
        <v>157</v>
      </c>
      <c r="AR3" s="69" t="s">
        <v>158</v>
      </c>
      <c r="AS3" s="67" t="s">
        <v>159</v>
      </c>
      <c r="AT3" s="67" t="s">
        <v>160</v>
      </c>
      <c r="AU3" s="67" t="s">
        <v>144</v>
      </c>
      <c r="AV3" s="67" t="s">
        <v>148</v>
      </c>
      <c r="AW3" s="67" t="s">
        <v>161</v>
      </c>
      <c r="AX3" s="67" t="s">
        <v>162</v>
      </c>
      <c r="AY3" s="67" t="s">
        <v>107</v>
      </c>
      <c r="AZ3" s="67" t="s">
        <v>163</v>
      </c>
      <c r="BA3" s="67" t="s">
        <v>164</v>
      </c>
      <c r="BB3" s="67" t="s">
        <v>165</v>
      </c>
      <c r="BC3" s="67" t="s">
        <v>166</v>
      </c>
    </row>
    <row r="4" spans="1:55" ht="16.5" customHeight="1" thickBot="1" x14ac:dyDescent="0.3">
      <c r="A4" s="2">
        <f t="shared" ref="A4:A18" si="1">A3+1</f>
        <v>2</v>
      </c>
      <c r="C4" s="139"/>
      <c r="D4" s="139"/>
      <c r="E4" s="11" t="s">
        <v>87</v>
      </c>
      <c r="F4" t="s">
        <v>55</v>
      </c>
      <c r="G4" s="11" t="s">
        <v>90</v>
      </c>
      <c r="H4" t="s">
        <v>146</v>
      </c>
      <c r="R4" s="5">
        <v>2010</v>
      </c>
      <c r="S4" s="28">
        <v>12</v>
      </c>
      <c r="T4" s="28">
        <v>13.9</v>
      </c>
      <c r="U4" s="28">
        <v>13.4</v>
      </c>
      <c r="V4" s="28">
        <v>11.8</v>
      </c>
      <c r="W4" s="30">
        <f t="shared" si="0"/>
        <v>12.774999999999999</v>
      </c>
      <c r="X4" s="28">
        <v>9.56</v>
      </c>
      <c r="Y4" s="19" t="s">
        <v>99</v>
      </c>
      <c r="Z4" s="19" t="s">
        <v>100</v>
      </c>
      <c r="AA4" s="19" t="s">
        <v>101</v>
      </c>
      <c r="AB4" s="19" t="s">
        <v>102</v>
      </c>
      <c r="AC4" s="20" t="s">
        <v>103</v>
      </c>
      <c r="AD4" s="21" t="s">
        <v>104</v>
      </c>
      <c r="AE4" s="19" t="s">
        <v>105</v>
      </c>
      <c r="AF4" s="22" t="s">
        <v>65</v>
      </c>
      <c r="AG4" s="22" t="s">
        <v>66</v>
      </c>
      <c r="AH4" s="22" t="s">
        <v>106</v>
      </c>
      <c r="AI4" s="22" t="s">
        <v>67</v>
      </c>
      <c r="AJ4" s="22" t="s">
        <v>107</v>
      </c>
      <c r="AK4" s="23" t="s">
        <v>108</v>
      </c>
      <c r="AM4" s="32" t="s">
        <v>167</v>
      </c>
      <c r="AN4" s="32" t="s">
        <v>168</v>
      </c>
      <c r="AO4" s="32" t="s">
        <v>36</v>
      </c>
      <c r="AP4" s="70"/>
      <c r="AQ4" s="71"/>
      <c r="AR4" s="72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</row>
    <row r="5" spans="1:55" ht="16.5" customHeight="1" thickBot="1" x14ac:dyDescent="0.3">
      <c r="A5" s="2">
        <f t="shared" si="1"/>
        <v>3</v>
      </c>
      <c r="C5" s="139"/>
      <c r="D5" s="139"/>
      <c r="E5" s="11" t="s">
        <v>88</v>
      </c>
      <c r="F5" t="s">
        <v>55</v>
      </c>
      <c r="G5" s="11" t="s">
        <v>91</v>
      </c>
      <c r="H5" t="s">
        <v>147</v>
      </c>
      <c r="K5" s="1" t="s">
        <v>65</v>
      </c>
      <c r="M5" s="3">
        <f>SUMPRODUCT(M6:M12,$L$6:$L$12)</f>
        <v>1</v>
      </c>
      <c r="N5" s="3">
        <f>SUMPRODUCT(N6:N12,$L$6:$L$12)</f>
        <v>0.85399999999999998</v>
      </c>
      <c r="R5" s="5">
        <v>2011</v>
      </c>
      <c r="S5" s="28">
        <v>11.3</v>
      </c>
      <c r="T5" s="28">
        <v>7.25</v>
      </c>
      <c r="U5" s="28">
        <v>14.4</v>
      </c>
      <c r="V5" s="28">
        <v>13.2</v>
      </c>
      <c r="W5" s="30">
        <f t="shared" si="0"/>
        <v>11.537500000000001</v>
      </c>
      <c r="X5">
        <v>10.7</v>
      </c>
      <c r="Y5" s="24">
        <v>1</v>
      </c>
      <c r="Z5" s="24">
        <v>1</v>
      </c>
      <c r="AA5" s="24">
        <v>3519.4822079999999</v>
      </c>
      <c r="AB5" s="24">
        <v>58.1</v>
      </c>
      <c r="AC5" s="25">
        <v>11.62</v>
      </c>
      <c r="AD5" s="26">
        <v>12.13</v>
      </c>
      <c r="AE5" s="24" t="s">
        <v>109</v>
      </c>
      <c r="AF5" s="24">
        <v>11.5</v>
      </c>
      <c r="AG5" s="24">
        <v>14</v>
      </c>
      <c r="AH5" s="24">
        <v>9.1999999999999993</v>
      </c>
      <c r="AI5" s="24">
        <v>13.8</v>
      </c>
      <c r="AJ5" s="24">
        <v>9.6</v>
      </c>
      <c r="AK5" s="24">
        <v>13.2</v>
      </c>
      <c r="AM5" s="58">
        <v>1</v>
      </c>
      <c r="AN5" s="33">
        <v>1</v>
      </c>
      <c r="AO5" s="34">
        <v>1</v>
      </c>
      <c r="AP5" s="35" t="s">
        <v>169</v>
      </c>
      <c r="AQ5" s="36" t="s">
        <v>170</v>
      </c>
      <c r="AR5" s="37" t="s">
        <v>171</v>
      </c>
      <c r="AS5" s="38" t="s">
        <v>172</v>
      </c>
      <c r="AT5" s="39" t="s">
        <v>173</v>
      </c>
      <c r="AU5" s="40" t="s">
        <v>174</v>
      </c>
      <c r="AV5" s="40" t="s">
        <v>175</v>
      </c>
      <c r="AW5" s="40" t="s">
        <v>175</v>
      </c>
      <c r="AX5" s="40" t="s">
        <v>176</v>
      </c>
      <c r="AY5" s="39" t="s">
        <v>177</v>
      </c>
      <c r="AZ5" s="41" t="s">
        <v>178</v>
      </c>
      <c r="BA5" s="42" t="s">
        <v>179</v>
      </c>
      <c r="BB5" s="43" t="s">
        <v>180</v>
      </c>
      <c r="BC5" s="14"/>
    </row>
    <row r="6" spans="1:55" ht="16.5" customHeight="1" thickBot="1" x14ac:dyDescent="0.3">
      <c r="A6" s="2">
        <f t="shared" si="1"/>
        <v>4</v>
      </c>
      <c r="C6" s="139"/>
      <c r="D6" s="145" t="s">
        <v>54</v>
      </c>
      <c r="E6" s="11" t="s">
        <v>89</v>
      </c>
      <c r="F6" t="s">
        <v>56</v>
      </c>
      <c r="G6" s="11" t="s">
        <v>92</v>
      </c>
      <c r="H6" t="s">
        <v>96</v>
      </c>
      <c r="J6" t="s">
        <v>51</v>
      </c>
      <c r="K6" t="s">
        <v>1</v>
      </c>
      <c r="L6" s="3">
        <v>0.12</v>
      </c>
      <c r="M6" s="3">
        <v>1</v>
      </c>
      <c r="N6" s="3">
        <v>1</v>
      </c>
      <c r="P6" s="3"/>
      <c r="R6" s="5">
        <v>2012</v>
      </c>
      <c r="S6" s="28">
        <v>11.2</v>
      </c>
      <c r="T6" s="28">
        <v>12.6</v>
      </c>
      <c r="U6" s="28">
        <v>13.8</v>
      </c>
      <c r="V6" s="28">
        <v>12.7</v>
      </c>
      <c r="W6" s="30">
        <f t="shared" si="0"/>
        <v>12.574999999999999</v>
      </c>
      <c r="X6">
        <v>10.050000000000001</v>
      </c>
      <c r="Y6" s="24">
        <v>2</v>
      </c>
      <c r="Z6" s="24">
        <v>2</v>
      </c>
      <c r="AA6" s="24">
        <v>3133.3617709999999</v>
      </c>
      <c r="AB6" s="24">
        <v>52.45</v>
      </c>
      <c r="AC6" s="25">
        <v>10.46</v>
      </c>
      <c r="AD6" s="26">
        <v>11.93</v>
      </c>
      <c r="AE6" s="24" t="s">
        <v>110</v>
      </c>
      <c r="AF6" s="24">
        <v>11</v>
      </c>
      <c r="AG6" s="24">
        <v>12.6</v>
      </c>
      <c r="AH6" s="24">
        <v>10.9</v>
      </c>
      <c r="AI6" s="24">
        <v>13.2</v>
      </c>
      <c r="AJ6" s="24">
        <v>4.5999999999999996</v>
      </c>
      <c r="AK6" s="24">
        <v>12.4</v>
      </c>
      <c r="AM6" s="58">
        <v>3</v>
      </c>
      <c r="AN6" s="33">
        <v>2</v>
      </c>
      <c r="AO6" s="34">
        <v>6</v>
      </c>
      <c r="AP6" s="35" t="s">
        <v>192</v>
      </c>
      <c r="AQ6" s="36" t="s">
        <v>193</v>
      </c>
      <c r="AR6" s="37" t="s">
        <v>194</v>
      </c>
      <c r="AS6" s="38" t="s">
        <v>195</v>
      </c>
      <c r="AT6" s="39" t="s">
        <v>196</v>
      </c>
      <c r="AU6" s="40" t="s">
        <v>197</v>
      </c>
      <c r="AV6" s="40" t="s">
        <v>198</v>
      </c>
      <c r="AW6" s="40" t="s">
        <v>186</v>
      </c>
      <c r="AX6" s="40" t="s">
        <v>199</v>
      </c>
      <c r="AY6" s="39" t="s">
        <v>200</v>
      </c>
      <c r="AZ6" s="41" t="s">
        <v>201</v>
      </c>
      <c r="BA6" s="42" t="s">
        <v>179</v>
      </c>
      <c r="BB6" s="14"/>
      <c r="BC6" s="43" t="s">
        <v>202</v>
      </c>
    </row>
    <row r="7" spans="1:55" ht="16.5" customHeight="1" thickBot="1" x14ac:dyDescent="0.3">
      <c r="A7" s="2">
        <f t="shared" si="1"/>
        <v>5</v>
      </c>
      <c r="C7" s="139"/>
      <c r="D7" s="145"/>
      <c r="E7" s="11" t="s">
        <v>90</v>
      </c>
      <c r="F7" t="s">
        <v>57</v>
      </c>
      <c r="G7" s="11" t="s">
        <v>86</v>
      </c>
      <c r="J7" t="s">
        <v>53</v>
      </c>
      <c r="K7" t="s">
        <v>2</v>
      </c>
      <c r="L7" s="3">
        <v>0.11</v>
      </c>
      <c r="M7" s="3">
        <v>1</v>
      </c>
      <c r="N7" s="3">
        <v>1</v>
      </c>
      <c r="R7" s="5">
        <v>2013</v>
      </c>
      <c r="S7" s="28">
        <v>13</v>
      </c>
      <c r="T7" s="28">
        <v>6.4</v>
      </c>
      <c r="U7" s="28">
        <v>14.1</v>
      </c>
      <c r="V7" s="28">
        <v>13.4</v>
      </c>
      <c r="W7" s="30">
        <f t="shared" si="0"/>
        <v>11.725</v>
      </c>
      <c r="X7">
        <v>10.75</v>
      </c>
      <c r="Y7" s="24">
        <v>3</v>
      </c>
      <c r="Z7" s="24">
        <v>4</v>
      </c>
      <c r="AA7" s="24">
        <v>3061.4281620000002</v>
      </c>
      <c r="AB7" s="24">
        <v>52.3</v>
      </c>
      <c r="AC7" s="25">
        <v>10.49</v>
      </c>
      <c r="AD7" s="26">
        <v>10.06</v>
      </c>
      <c r="AE7" s="24" t="s">
        <v>110</v>
      </c>
      <c r="AF7" s="24">
        <v>8.75</v>
      </c>
      <c r="AG7" s="24">
        <v>11.8</v>
      </c>
      <c r="AH7" s="24">
        <v>8.4</v>
      </c>
      <c r="AI7" s="24">
        <v>11.3</v>
      </c>
      <c r="AJ7" s="24">
        <v>12.2</v>
      </c>
      <c r="AK7" s="24">
        <v>13.8</v>
      </c>
      <c r="AM7" s="58">
        <v>7</v>
      </c>
      <c r="AN7" s="33">
        <v>3</v>
      </c>
      <c r="AO7" s="34">
        <v>27</v>
      </c>
      <c r="AP7" s="35" t="s">
        <v>234</v>
      </c>
      <c r="AQ7" s="36" t="s">
        <v>235</v>
      </c>
      <c r="AR7" s="37" t="s">
        <v>236</v>
      </c>
      <c r="AS7" s="38" t="s">
        <v>237</v>
      </c>
      <c r="AT7" s="39" t="s">
        <v>238</v>
      </c>
      <c r="AU7" s="40" t="s">
        <v>177</v>
      </c>
      <c r="AV7" s="40" t="s">
        <v>239</v>
      </c>
      <c r="AW7" s="40" t="s">
        <v>240</v>
      </c>
      <c r="AX7" s="40" t="s">
        <v>241</v>
      </c>
      <c r="AY7" s="39" t="s">
        <v>242</v>
      </c>
      <c r="AZ7" s="41" t="s">
        <v>243</v>
      </c>
      <c r="BA7" s="42" t="s">
        <v>179</v>
      </c>
      <c r="BB7" s="43" t="s">
        <v>244</v>
      </c>
      <c r="BC7" s="14"/>
    </row>
    <row r="8" spans="1:55" ht="16.5" customHeight="1" thickBot="1" x14ac:dyDescent="0.3">
      <c r="A8" s="2">
        <f t="shared" si="1"/>
        <v>6</v>
      </c>
      <c r="C8" s="140"/>
      <c r="D8" s="139"/>
      <c r="E8" s="11" t="s">
        <v>91</v>
      </c>
      <c r="F8" t="s">
        <v>60</v>
      </c>
      <c r="G8" s="11" t="s">
        <v>87</v>
      </c>
      <c r="J8" t="s">
        <v>69</v>
      </c>
      <c r="K8" t="s">
        <v>3</v>
      </c>
      <c r="L8" s="3">
        <v>0.14000000000000001</v>
      </c>
      <c r="M8" s="3">
        <v>1</v>
      </c>
      <c r="N8" s="3">
        <v>1</v>
      </c>
      <c r="R8" s="5">
        <v>2014</v>
      </c>
      <c r="S8" s="28">
        <v>10.3</v>
      </c>
      <c r="T8" s="28">
        <v>11.6</v>
      </c>
      <c r="U8" s="28">
        <v>12.15</v>
      </c>
      <c r="V8" s="28">
        <v>11.4</v>
      </c>
      <c r="W8" s="30">
        <f t="shared" si="0"/>
        <v>11.362499999999999</v>
      </c>
      <c r="X8">
        <v>10.99</v>
      </c>
      <c r="Y8" s="24">
        <v>7</v>
      </c>
      <c r="Z8" s="24">
        <v>3</v>
      </c>
      <c r="AA8" s="24">
        <v>2550.4887010000002</v>
      </c>
      <c r="AB8" s="24">
        <v>45.05</v>
      </c>
      <c r="AC8" s="25">
        <v>9.01</v>
      </c>
      <c r="AD8" s="26">
        <v>10.029999999999999</v>
      </c>
      <c r="AE8" s="24" t="s">
        <v>110</v>
      </c>
      <c r="AF8" s="24">
        <v>9.6999999999999993</v>
      </c>
      <c r="AG8" s="24">
        <v>9.4</v>
      </c>
      <c r="AH8" s="24">
        <v>8.5</v>
      </c>
      <c r="AI8" s="24">
        <v>12.5</v>
      </c>
      <c r="AJ8" s="24">
        <v>4.95</v>
      </c>
      <c r="AK8" s="24">
        <v>12.6</v>
      </c>
      <c r="AM8" s="58">
        <v>6</v>
      </c>
      <c r="AN8" s="33">
        <v>4</v>
      </c>
      <c r="AO8" s="34">
        <v>21</v>
      </c>
      <c r="AP8" s="35" t="s">
        <v>224</v>
      </c>
      <c r="AQ8" s="36" t="s">
        <v>225</v>
      </c>
      <c r="AR8" s="37" t="s">
        <v>226</v>
      </c>
      <c r="AS8" s="38" t="s">
        <v>227</v>
      </c>
      <c r="AT8" s="39" t="s">
        <v>228</v>
      </c>
      <c r="AU8" s="40" t="s">
        <v>197</v>
      </c>
      <c r="AV8" s="40" t="s">
        <v>229</v>
      </c>
      <c r="AW8" s="40" t="s">
        <v>230</v>
      </c>
      <c r="AX8" s="40" t="s">
        <v>231</v>
      </c>
      <c r="AY8" s="39" t="s">
        <v>232</v>
      </c>
      <c r="AZ8" s="41" t="s">
        <v>233</v>
      </c>
      <c r="BA8" s="42" t="s">
        <v>179</v>
      </c>
      <c r="BB8" s="14"/>
      <c r="BC8" s="14"/>
    </row>
    <row r="9" spans="1:55" ht="16.5" customHeight="1" thickBot="1" x14ac:dyDescent="0.3">
      <c r="A9" s="2">
        <f t="shared" si="1"/>
        <v>7</v>
      </c>
      <c r="C9" s="140"/>
      <c r="D9" s="139"/>
      <c r="E9" s="11" t="s">
        <v>92</v>
      </c>
      <c r="F9" t="s">
        <v>61</v>
      </c>
      <c r="G9" s="11" t="s">
        <v>88</v>
      </c>
      <c r="H9" t="s">
        <v>145</v>
      </c>
      <c r="J9" t="s">
        <v>54</v>
      </c>
      <c r="K9" t="s">
        <v>4</v>
      </c>
      <c r="L9" s="3">
        <v>0.18</v>
      </c>
      <c r="M9" s="3">
        <v>1</v>
      </c>
      <c r="N9" s="3">
        <v>0.8</v>
      </c>
      <c r="R9" s="5">
        <v>2015</v>
      </c>
      <c r="S9" s="28">
        <v>10.6</v>
      </c>
      <c r="T9" s="28">
        <v>12.2</v>
      </c>
      <c r="U9" s="28">
        <v>12.1</v>
      </c>
      <c r="V9" s="28">
        <v>13.8</v>
      </c>
      <c r="W9" s="30">
        <f t="shared" si="0"/>
        <v>12.175000000000001</v>
      </c>
      <c r="X9" s="28">
        <v>12.45</v>
      </c>
      <c r="Y9" s="24">
        <v>4</v>
      </c>
      <c r="Z9" s="24">
        <v>6</v>
      </c>
      <c r="AA9" s="24">
        <v>2730.7624209999999</v>
      </c>
      <c r="AB9" s="24">
        <v>48.15</v>
      </c>
      <c r="AC9" s="25">
        <v>9.6300000000000008</v>
      </c>
      <c r="AD9" s="26">
        <v>9.8000000000000007</v>
      </c>
      <c r="AE9" s="24" t="s">
        <v>109</v>
      </c>
      <c r="AF9" s="24">
        <v>9.6</v>
      </c>
      <c r="AG9" s="24">
        <v>11.6</v>
      </c>
      <c r="AH9" s="24">
        <v>6.8</v>
      </c>
      <c r="AI9" s="24">
        <v>11.2</v>
      </c>
      <c r="AJ9" s="24">
        <v>8.9499999999999993</v>
      </c>
      <c r="AK9" s="24">
        <v>14.4</v>
      </c>
      <c r="AM9" s="58">
        <v>17</v>
      </c>
      <c r="AN9" s="33">
        <v>5</v>
      </c>
      <c r="AO9" s="44"/>
      <c r="AP9" s="35" t="s">
        <v>325</v>
      </c>
      <c r="AQ9" s="36" t="s">
        <v>326</v>
      </c>
      <c r="AR9" s="37" t="s">
        <v>327</v>
      </c>
      <c r="AS9" s="38" t="s">
        <v>326</v>
      </c>
      <c r="AT9" s="39" t="s">
        <v>197</v>
      </c>
      <c r="AU9" s="40" t="s">
        <v>278</v>
      </c>
      <c r="AV9" s="40" t="s">
        <v>289</v>
      </c>
      <c r="AW9" s="40" t="s">
        <v>328</v>
      </c>
      <c r="AX9" s="40" t="s">
        <v>268</v>
      </c>
      <c r="AY9" s="39" t="s">
        <v>329</v>
      </c>
      <c r="AZ9" s="41" t="s">
        <v>330</v>
      </c>
      <c r="BA9" s="45" t="s">
        <v>191</v>
      </c>
      <c r="BB9" s="14"/>
      <c r="BC9" s="14"/>
    </row>
    <row r="10" spans="1:55" ht="16.5" customHeight="1" thickBot="1" x14ac:dyDescent="0.3">
      <c r="A10" s="2">
        <f t="shared" si="1"/>
        <v>8</v>
      </c>
      <c r="C10" s="140"/>
      <c r="D10" s="139"/>
      <c r="E10" s="11" t="s">
        <v>86</v>
      </c>
      <c r="G10" s="11" t="s">
        <v>89</v>
      </c>
      <c r="H10" s="2" t="s">
        <v>153</v>
      </c>
      <c r="J10" t="s">
        <v>57</v>
      </c>
      <c r="K10" t="s">
        <v>5</v>
      </c>
      <c r="L10" s="3">
        <v>0.14000000000000001</v>
      </c>
      <c r="M10" s="3">
        <v>1</v>
      </c>
      <c r="N10" s="3">
        <v>1</v>
      </c>
      <c r="R10" s="5" t="s">
        <v>103</v>
      </c>
      <c r="S10" s="28">
        <f>AVERAGE(S2:S9)</f>
        <v>11.7875</v>
      </c>
      <c r="T10" s="28">
        <f>AVERAGE(T2:T9)</f>
        <v>11.643750000000001</v>
      </c>
      <c r="U10" s="28">
        <f>AVERAGE(U2:U9)</f>
        <v>13.44375</v>
      </c>
      <c r="V10" s="28">
        <f>AVERAGE(V2:V9)</f>
        <v>12.712500000000002</v>
      </c>
      <c r="W10" s="30">
        <f t="shared" si="0"/>
        <v>12.396875000000001</v>
      </c>
      <c r="Y10" s="24">
        <v>8</v>
      </c>
      <c r="Z10" s="24">
        <v>5</v>
      </c>
      <c r="AA10" s="24">
        <v>2463.4081120000001</v>
      </c>
      <c r="AB10" s="24">
        <v>44.2</v>
      </c>
      <c r="AC10" s="25">
        <v>8.84</v>
      </c>
      <c r="AD10" s="26">
        <v>9.7899999999999991</v>
      </c>
      <c r="AE10" s="24" t="s">
        <v>110</v>
      </c>
      <c r="AF10" s="24">
        <v>8</v>
      </c>
      <c r="AG10" s="24">
        <v>10.8</v>
      </c>
      <c r="AH10" s="24">
        <v>8.5</v>
      </c>
      <c r="AI10" s="24">
        <v>11.85</v>
      </c>
      <c r="AJ10" s="24">
        <v>5.05</v>
      </c>
      <c r="AK10" s="24">
        <v>13.2</v>
      </c>
      <c r="AM10" s="58">
        <v>4</v>
      </c>
      <c r="AN10" s="33">
        <v>6</v>
      </c>
      <c r="AO10" s="34">
        <v>10</v>
      </c>
      <c r="AP10" s="35" t="s">
        <v>203</v>
      </c>
      <c r="AQ10" s="36" t="s">
        <v>204</v>
      </c>
      <c r="AR10" s="37" t="s">
        <v>205</v>
      </c>
      <c r="AS10" s="38" t="s">
        <v>206</v>
      </c>
      <c r="AT10" s="39" t="s">
        <v>207</v>
      </c>
      <c r="AU10" s="40" t="s">
        <v>208</v>
      </c>
      <c r="AV10" s="40" t="s">
        <v>209</v>
      </c>
      <c r="AW10" s="40" t="s">
        <v>188</v>
      </c>
      <c r="AX10" s="40" t="s">
        <v>210</v>
      </c>
      <c r="AY10" s="39" t="s">
        <v>211</v>
      </c>
      <c r="AZ10" s="41" t="s">
        <v>114</v>
      </c>
      <c r="BA10" s="42" t="s">
        <v>179</v>
      </c>
      <c r="BB10" s="43" t="s">
        <v>212</v>
      </c>
      <c r="BC10" s="14"/>
    </row>
    <row r="11" spans="1:55" ht="16.5" customHeight="1" thickBot="1" x14ac:dyDescent="0.3">
      <c r="A11" s="2">
        <f t="shared" si="1"/>
        <v>9</v>
      </c>
      <c r="C11" s="140"/>
      <c r="D11" s="139"/>
      <c r="E11" s="11" t="s">
        <v>87</v>
      </c>
      <c r="G11" s="11" t="s">
        <v>90</v>
      </c>
      <c r="H11" t="s">
        <v>152</v>
      </c>
      <c r="J11" t="s">
        <v>59</v>
      </c>
      <c r="K11" t="s">
        <v>6</v>
      </c>
      <c r="L11" s="3">
        <v>0.14000000000000001</v>
      </c>
      <c r="M11" s="3">
        <v>1</v>
      </c>
      <c r="N11" s="3">
        <v>0.7</v>
      </c>
      <c r="R11" s="5" t="s">
        <v>1043</v>
      </c>
      <c r="S11" s="28">
        <f>AVERAGE(S8:S9)</f>
        <v>10.45</v>
      </c>
      <c r="T11" s="28">
        <f>AVERAGE(T8:T9)</f>
        <v>11.899999999999999</v>
      </c>
      <c r="U11" s="28">
        <f>AVERAGE(U8:U9)</f>
        <v>12.125</v>
      </c>
      <c r="V11" s="28">
        <f>AVERAGE(V8:V9)</f>
        <v>12.600000000000001</v>
      </c>
      <c r="W11" s="30">
        <f t="shared" si="0"/>
        <v>11.768749999999999</v>
      </c>
      <c r="Y11" s="24">
        <v>14</v>
      </c>
      <c r="Z11" s="24">
        <v>7</v>
      </c>
      <c r="AA11" s="24">
        <v>2166.5396270000001</v>
      </c>
      <c r="AB11" s="24">
        <v>40.700000000000003</v>
      </c>
      <c r="AC11" s="25">
        <v>7.99</v>
      </c>
      <c r="AD11" s="26">
        <v>9.5</v>
      </c>
      <c r="AE11" s="24" t="s">
        <v>112</v>
      </c>
      <c r="AF11" s="24">
        <v>9.75</v>
      </c>
      <c r="AG11" s="24">
        <v>10.6</v>
      </c>
      <c r="AH11" s="24">
        <v>7.9</v>
      </c>
      <c r="AI11" s="24">
        <v>9.75</v>
      </c>
      <c r="AJ11" s="24">
        <v>1.95</v>
      </c>
      <c r="AK11" s="24">
        <v>13.2</v>
      </c>
      <c r="AM11" s="58">
        <v>2</v>
      </c>
      <c r="AN11" s="33">
        <v>7</v>
      </c>
      <c r="AO11" s="44"/>
      <c r="AP11" s="35" t="s">
        <v>181</v>
      </c>
      <c r="AQ11" s="36" t="s">
        <v>182</v>
      </c>
      <c r="AR11" s="37" t="s">
        <v>183</v>
      </c>
      <c r="AS11" s="38" t="s">
        <v>184</v>
      </c>
      <c r="AT11" s="39" t="s">
        <v>185</v>
      </c>
      <c r="AU11" s="40" t="s">
        <v>186</v>
      </c>
      <c r="AV11" s="40" t="s">
        <v>187</v>
      </c>
      <c r="AW11" s="40" t="s">
        <v>188</v>
      </c>
      <c r="AX11" s="40" t="s">
        <v>189</v>
      </c>
      <c r="AY11" s="39" t="s">
        <v>187</v>
      </c>
      <c r="AZ11" s="41" t="s">
        <v>190</v>
      </c>
      <c r="BA11" s="45" t="s">
        <v>191</v>
      </c>
      <c r="BB11" s="14"/>
      <c r="BC11" s="14"/>
    </row>
    <row r="12" spans="1:55" ht="16.5" customHeight="1" thickBot="1" x14ac:dyDescent="0.3">
      <c r="A12" s="2">
        <f t="shared" si="1"/>
        <v>10</v>
      </c>
      <c r="C12" s="140"/>
      <c r="D12" s="139"/>
      <c r="E12" s="11" t="s">
        <v>88</v>
      </c>
      <c r="F12" t="s">
        <v>62</v>
      </c>
      <c r="G12" s="11" t="s">
        <v>91</v>
      </c>
      <c r="H12" t="s">
        <v>151</v>
      </c>
      <c r="J12" t="s">
        <v>58</v>
      </c>
      <c r="K12" t="s">
        <v>7</v>
      </c>
      <c r="L12" s="3">
        <v>0.17</v>
      </c>
      <c r="M12" s="3">
        <v>1</v>
      </c>
      <c r="N12" s="3">
        <v>0.6</v>
      </c>
      <c r="S12" s="28"/>
      <c r="T12" s="28"/>
      <c r="U12" s="28"/>
      <c r="V12" s="28"/>
      <c r="W12" s="30"/>
      <c r="Y12" s="24">
        <v>6</v>
      </c>
      <c r="Z12" s="24">
        <v>9</v>
      </c>
      <c r="AA12" s="24">
        <v>2572.9817509999998</v>
      </c>
      <c r="AB12" s="24">
        <v>45.9</v>
      </c>
      <c r="AC12" s="25">
        <v>9.18</v>
      </c>
      <c r="AD12" s="26">
        <v>9.4499999999999993</v>
      </c>
      <c r="AE12" s="24" t="s">
        <v>111</v>
      </c>
      <c r="AF12" s="24">
        <v>9</v>
      </c>
      <c r="AG12" s="24">
        <v>10</v>
      </c>
      <c r="AH12" s="24">
        <v>7.2</v>
      </c>
      <c r="AI12" s="24">
        <v>11.6</v>
      </c>
      <c r="AJ12" s="24">
        <v>8.1</v>
      </c>
      <c r="AK12" s="24">
        <v>10.4</v>
      </c>
      <c r="AM12" s="58">
        <v>19</v>
      </c>
      <c r="AN12" s="33">
        <v>7</v>
      </c>
      <c r="AO12" s="44"/>
      <c r="AP12" s="35" t="s">
        <v>341</v>
      </c>
      <c r="AQ12" s="36" t="s">
        <v>184</v>
      </c>
      <c r="AR12" s="37" t="s">
        <v>288</v>
      </c>
      <c r="AS12" s="38" t="s">
        <v>184</v>
      </c>
      <c r="AT12" s="39" t="s">
        <v>185</v>
      </c>
      <c r="AU12" s="40" t="s">
        <v>175</v>
      </c>
      <c r="AV12" s="40" t="s">
        <v>342</v>
      </c>
      <c r="AW12" s="40" t="s">
        <v>209</v>
      </c>
      <c r="AX12" s="40" t="s">
        <v>209</v>
      </c>
      <c r="AY12" s="39" t="s">
        <v>329</v>
      </c>
      <c r="AZ12" s="41" t="s">
        <v>343</v>
      </c>
      <c r="BA12" s="45" t="s">
        <v>191</v>
      </c>
      <c r="BB12" s="14"/>
      <c r="BC12" s="14"/>
    </row>
    <row r="13" spans="1:55" ht="16.5" customHeight="1" thickBot="1" x14ac:dyDescent="0.3">
      <c r="A13" s="2">
        <f t="shared" si="1"/>
        <v>11</v>
      </c>
      <c r="C13" s="140"/>
      <c r="D13" s="139" t="s">
        <v>55</v>
      </c>
      <c r="E13" s="11" t="s">
        <v>89</v>
      </c>
      <c r="F13" t="s">
        <v>72</v>
      </c>
      <c r="G13" s="11" t="s">
        <v>92</v>
      </c>
      <c r="H13" t="s">
        <v>39</v>
      </c>
      <c r="Y13" s="24">
        <v>9</v>
      </c>
      <c r="Z13" s="24">
        <v>8</v>
      </c>
      <c r="AA13" s="24">
        <v>2417.0264889999999</v>
      </c>
      <c r="AB13" s="24">
        <v>43.2</v>
      </c>
      <c r="AC13" s="25">
        <v>8.64</v>
      </c>
      <c r="AD13" s="26">
        <v>9.3800000000000008</v>
      </c>
      <c r="AE13" s="24" t="s">
        <v>112</v>
      </c>
      <c r="AF13" s="24">
        <v>8.65</v>
      </c>
      <c r="AG13" s="24">
        <v>9.8000000000000007</v>
      </c>
      <c r="AH13" s="24">
        <v>9.35</v>
      </c>
      <c r="AI13" s="24">
        <v>9.6999999999999993</v>
      </c>
      <c r="AJ13" s="24">
        <v>5.7</v>
      </c>
      <c r="AK13" s="24">
        <v>13.4</v>
      </c>
      <c r="AM13" s="58">
        <v>18</v>
      </c>
      <c r="AN13" s="33">
        <v>9</v>
      </c>
      <c r="AO13" s="34">
        <v>71</v>
      </c>
      <c r="AP13" s="35" t="s">
        <v>331</v>
      </c>
      <c r="AQ13" s="36" t="s">
        <v>332</v>
      </c>
      <c r="AR13" s="37" t="s">
        <v>333</v>
      </c>
      <c r="AS13" s="38" t="s">
        <v>334</v>
      </c>
      <c r="AT13" s="39" t="s">
        <v>335</v>
      </c>
      <c r="AU13" s="40" t="s">
        <v>239</v>
      </c>
      <c r="AV13" s="40" t="s">
        <v>336</v>
      </c>
      <c r="AW13" s="40" t="s">
        <v>188</v>
      </c>
      <c r="AX13" s="40" t="s">
        <v>337</v>
      </c>
      <c r="AY13" s="39" t="s">
        <v>338</v>
      </c>
      <c r="AZ13" s="41" t="s">
        <v>339</v>
      </c>
      <c r="BA13" s="42" t="s">
        <v>179</v>
      </c>
      <c r="BB13" s="43" t="s">
        <v>340</v>
      </c>
      <c r="BC13" s="14"/>
    </row>
    <row r="14" spans="1:55" ht="16.5" customHeight="1" thickBot="1" x14ac:dyDescent="0.3">
      <c r="A14" s="2">
        <f t="shared" si="1"/>
        <v>12</v>
      </c>
      <c r="C14" s="140"/>
      <c r="D14" s="138"/>
      <c r="E14" s="11" t="s">
        <v>90</v>
      </c>
      <c r="F14" t="s">
        <v>63</v>
      </c>
      <c r="G14" s="11" t="s">
        <v>86</v>
      </c>
      <c r="H14" t="s">
        <v>43</v>
      </c>
      <c r="K14" s="1" t="s">
        <v>66</v>
      </c>
      <c r="M14" s="3">
        <f>SUMPRODUCT(M15:M22,$L$15:$L$22)</f>
        <v>0.99999999999999989</v>
      </c>
      <c r="N14" s="3">
        <f>SUMPRODUCT(N15:N22,$L$15:$L$22)</f>
        <v>0.84</v>
      </c>
      <c r="Y14" s="24">
        <v>5</v>
      </c>
      <c r="Z14" s="24">
        <v>10</v>
      </c>
      <c r="AA14" s="24">
        <v>2655.601502</v>
      </c>
      <c r="AB14" s="24">
        <v>46.85</v>
      </c>
      <c r="AC14" s="25">
        <v>9.3699999999999992</v>
      </c>
      <c r="AD14" s="26">
        <v>8.9600000000000009</v>
      </c>
      <c r="AE14" s="24" t="s">
        <v>109</v>
      </c>
      <c r="AF14" s="24">
        <v>9.5</v>
      </c>
      <c r="AG14" s="24">
        <v>7.8</v>
      </c>
      <c r="AH14" s="24">
        <v>7.4</v>
      </c>
      <c r="AI14" s="24">
        <v>11.15</v>
      </c>
      <c r="AJ14" s="24">
        <v>11</v>
      </c>
      <c r="AK14" s="24">
        <v>11.4</v>
      </c>
      <c r="AM14" s="58">
        <v>23</v>
      </c>
      <c r="AN14" s="33">
        <v>10</v>
      </c>
      <c r="AO14" s="44"/>
      <c r="AP14" s="35" t="s">
        <v>363</v>
      </c>
      <c r="AQ14" s="36" t="s">
        <v>364</v>
      </c>
      <c r="AR14" s="37" t="s">
        <v>365</v>
      </c>
      <c r="AS14" s="38" t="s">
        <v>364</v>
      </c>
      <c r="AT14" s="39" t="s">
        <v>336</v>
      </c>
      <c r="AU14" s="40" t="s">
        <v>220</v>
      </c>
      <c r="AV14" s="40" t="s">
        <v>268</v>
      </c>
      <c r="AW14" s="40" t="s">
        <v>328</v>
      </c>
      <c r="AX14" s="40" t="s">
        <v>268</v>
      </c>
      <c r="AY14" s="39" t="s">
        <v>329</v>
      </c>
      <c r="AZ14" s="41" t="s">
        <v>366</v>
      </c>
      <c r="BA14" s="45" t="s">
        <v>191</v>
      </c>
      <c r="BB14" s="14"/>
      <c r="BC14" s="14"/>
    </row>
    <row r="15" spans="1:55" ht="16.5" customHeight="1" thickBot="1" x14ac:dyDescent="0.3">
      <c r="A15" s="2">
        <f t="shared" si="1"/>
        <v>13</v>
      </c>
      <c r="C15" s="140"/>
      <c r="D15" s="139"/>
      <c r="E15" s="11" t="s">
        <v>91</v>
      </c>
      <c r="F15" t="s">
        <v>83</v>
      </c>
      <c r="G15" s="11" t="s">
        <v>87</v>
      </c>
      <c r="H15" t="s">
        <v>44</v>
      </c>
      <c r="J15" t="s">
        <v>70</v>
      </c>
      <c r="K15" t="s">
        <v>24</v>
      </c>
      <c r="L15" s="3">
        <v>0.2</v>
      </c>
      <c r="M15" s="3">
        <v>1</v>
      </c>
      <c r="N15" s="3">
        <v>1</v>
      </c>
      <c r="Y15" s="24">
        <v>11</v>
      </c>
      <c r="Z15" s="24">
        <v>11</v>
      </c>
      <c r="AA15" s="24">
        <v>2280.339829</v>
      </c>
      <c r="AB15" s="24">
        <v>42.15</v>
      </c>
      <c r="AC15" s="25">
        <v>8.43</v>
      </c>
      <c r="AD15" s="26">
        <v>8.9600000000000009</v>
      </c>
      <c r="AE15" s="24" t="s">
        <v>112</v>
      </c>
      <c r="AF15" s="24">
        <v>8.6999999999999993</v>
      </c>
      <c r="AG15" s="24">
        <v>10.8</v>
      </c>
      <c r="AH15" s="24">
        <v>6.45</v>
      </c>
      <c r="AI15" s="24">
        <v>9.9</v>
      </c>
      <c r="AJ15" s="24">
        <v>6.3</v>
      </c>
      <c r="AK15" s="24">
        <v>13.2</v>
      </c>
      <c r="AM15" s="58">
        <v>23</v>
      </c>
      <c r="AN15" s="33">
        <v>10</v>
      </c>
      <c r="AO15" s="44"/>
      <c r="AP15" s="35" t="s">
        <v>367</v>
      </c>
      <c r="AQ15" s="36" t="s">
        <v>364</v>
      </c>
      <c r="AR15" s="37" t="s">
        <v>365</v>
      </c>
      <c r="AS15" s="38" t="s">
        <v>364</v>
      </c>
      <c r="AT15" s="39" t="s">
        <v>336</v>
      </c>
      <c r="AU15" s="40" t="s">
        <v>368</v>
      </c>
      <c r="AV15" s="40" t="s">
        <v>219</v>
      </c>
      <c r="AW15" s="40" t="s">
        <v>250</v>
      </c>
      <c r="AX15" s="40" t="s">
        <v>209</v>
      </c>
      <c r="AY15" s="39" t="s">
        <v>329</v>
      </c>
      <c r="AZ15" s="41" t="s">
        <v>369</v>
      </c>
      <c r="BA15" s="45" t="s">
        <v>191</v>
      </c>
      <c r="BB15" s="14"/>
      <c r="BC15" s="14"/>
    </row>
    <row r="16" spans="1:55" ht="16.5" customHeight="1" thickBot="1" x14ac:dyDescent="0.3">
      <c r="A16" s="2">
        <f t="shared" si="1"/>
        <v>14</v>
      </c>
      <c r="C16" s="140"/>
      <c r="D16" s="138"/>
      <c r="E16" s="11" t="s">
        <v>92</v>
      </c>
      <c r="F16" t="s">
        <v>64</v>
      </c>
      <c r="G16" s="27" t="s">
        <v>88</v>
      </c>
      <c r="H16" t="s">
        <v>40</v>
      </c>
      <c r="J16" t="s">
        <v>71</v>
      </c>
      <c r="K16" t="s">
        <v>25</v>
      </c>
      <c r="L16" s="3">
        <v>7.0000000000000007E-2</v>
      </c>
      <c r="M16" s="3">
        <v>1</v>
      </c>
      <c r="N16" s="3">
        <v>1</v>
      </c>
      <c r="S16" s="5">
        <f>50^(3/4)</f>
        <v>18.803015465431965</v>
      </c>
      <c r="T16" s="5">
        <f>S16*7</f>
        <v>131.62110825802375</v>
      </c>
      <c r="Y16" s="24">
        <v>28</v>
      </c>
      <c r="Z16" s="24">
        <v>12</v>
      </c>
      <c r="AA16" s="24">
        <v>1871.492661</v>
      </c>
      <c r="AB16" s="24">
        <v>36.85</v>
      </c>
      <c r="AC16" s="25">
        <v>7.27</v>
      </c>
      <c r="AD16" s="26">
        <v>8.8800000000000008</v>
      </c>
      <c r="AE16" s="24" t="s">
        <v>109</v>
      </c>
      <c r="AF16" s="24">
        <v>6.65</v>
      </c>
      <c r="AG16" s="24">
        <v>11.2</v>
      </c>
      <c r="AH16" s="24">
        <v>8.1999999999999993</v>
      </c>
      <c r="AI16" s="24">
        <v>9.4499999999999993</v>
      </c>
      <c r="AJ16" s="24">
        <v>0.85</v>
      </c>
      <c r="AK16" s="24">
        <v>10</v>
      </c>
      <c r="AM16" s="58">
        <v>29</v>
      </c>
      <c r="AN16" s="33">
        <v>12</v>
      </c>
      <c r="AO16" s="44"/>
      <c r="AP16" s="35" t="s">
        <v>393</v>
      </c>
      <c r="AQ16" s="36" t="s">
        <v>394</v>
      </c>
      <c r="AR16" s="37" t="s">
        <v>395</v>
      </c>
      <c r="AS16" s="38" t="s">
        <v>394</v>
      </c>
      <c r="AT16" s="39" t="s">
        <v>208</v>
      </c>
      <c r="AU16" s="40" t="s">
        <v>187</v>
      </c>
      <c r="AV16" s="40" t="s">
        <v>396</v>
      </c>
      <c r="AW16" s="40" t="s">
        <v>186</v>
      </c>
      <c r="AX16" s="40" t="s">
        <v>183</v>
      </c>
      <c r="AY16" s="39" t="s">
        <v>329</v>
      </c>
      <c r="AZ16" s="41" t="s">
        <v>397</v>
      </c>
      <c r="BA16" s="45" t="s">
        <v>191</v>
      </c>
      <c r="BB16" s="14"/>
      <c r="BC16" s="14"/>
    </row>
    <row r="17" spans="1:55" ht="16.5" customHeight="1" thickBot="1" x14ac:dyDescent="0.3">
      <c r="A17" s="2">
        <f t="shared" si="1"/>
        <v>15</v>
      </c>
      <c r="C17" s="140"/>
      <c r="D17" s="138"/>
      <c r="E17" s="11" t="s">
        <v>86</v>
      </c>
      <c r="F17" s="12" t="s">
        <v>59</v>
      </c>
      <c r="G17" s="11" t="s">
        <v>89</v>
      </c>
      <c r="H17" t="s">
        <v>41</v>
      </c>
      <c r="J17" t="s">
        <v>56</v>
      </c>
      <c r="K17" t="s">
        <v>26</v>
      </c>
      <c r="L17" s="3">
        <v>0.11</v>
      </c>
      <c r="M17" s="3">
        <v>1</v>
      </c>
      <c r="N17" s="3">
        <v>1</v>
      </c>
      <c r="S17" s="5">
        <f>5^0.5</f>
        <v>2.2360679774997898</v>
      </c>
      <c r="Y17" s="24">
        <v>20</v>
      </c>
      <c r="Z17" s="24">
        <v>13</v>
      </c>
      <c r="AA17" s="24">
        <v>2023.2414470000001</v>
      </c>
      <c r="AB17" s="24">
        <v>39.200000000000003</v>
      </c>
      <c r="AC17" s="25">
        <v>7.84</v>
      </c>
      <c r="AD17" s="26">
        <v>8.7100000000000009</v>
      </c>
      <c r="AE17" s="24" t="s">
        <v>109</v>
      </c>
      <c r="AF17" s="24">
        <v>6.45</v>
      </c>
      <c r="AG17" s="24">
        <v>11.2</v>
      </c>
      <c r="AH17" s="24">
        <v>5.65</v>
      </c>
      <c r="AI17" s="24">
        <v>11.55</v>
      </c>
      <c r="AJ17" s="24">
        <v>4.3499999999999996</v>
      </c>
      <c r="AK17" s="24">
        <v>10.4</v>
      </c>
      <c r="AM17" s="58">
        <v>12</v>
      </c>
      <c r="AN17" s="33">
        <v>13</v>
      </c>
      <c r="AO17" s="44"/>
      <c r="AP17" s="35" t="s">
        <v>283</v>
      </c>
      <c r="AQ17" s="36" t="s">
        <v>284</v>
      </c>
      <c r="AR17" s="37" t="s">
        <v>285</v>
      </c>
      <c r="AS17" s="38" t="s">
        <v>286</v>
      </c>
      <c r="AT17" s="39" t="s">
        <v>287</v>
      </c>
      <c r="AU17" s="40" t="s">
        <v>288</v>
      </c>
      <c r="AV17" s="40" t="s">
        <v>289</v>
      </c>
      <c r="AW17" s="40" t="s">
        <v>220</v>
      </c>
      <c r="AX17" s="40" t="s">
        <v>219</v>
      </c>
      <c r="AY17" s="39" t="s">
        <v>290</v>
      </c>
      <c r="AZ17" s="41" t="s">
        <v>291</v>
      </c>
      <c r="BA17" s="45" t="s">
        <v>191</v>
      </c>
      <c r="BB17" s="14"/>
      <c r="BC17" s="14"/>
    </row>
    <row r="18" spans="1:55" ht="16.5" customHeight="1" thickBot="1" x14ac:dyDescent="0.3">
      <c r="A18" s="2">
        <f t="shared" si="1"/>
        <v>16</v>
      </c>
      <c r="B18" s="141" t="s">
        <v>45</v>
      </c>
      <c r="C18" s="140"/>
      <c r="D18" s="138"/>
      <c r="E18" s="11" t="s">
        <v>87</v>
      </c>
      <c r="G18" s="11" t="s">
        <v>90</v>
      </c>
      <c r="H18" t="s">
        <v>1040</v>
      </c>
      <c r="J18" t="s">
        <v>60</v>
      </c>
      <c r="K18" t="s">
        <v>27</v>
      </c>
      <c r="L18" s="3">
        <v>0.22</v>
      </c>
      <c r="M18" s="3">
        <v>1</v>
      </c>
      <c r="N18" s="3">
        <v>0.5</v>
      </c>
      <c r="S18" s="5">
        <f>S17^0.5</f>
        <v>1.4953487812212205</v>
      </c>
      <c r="U18" s="5">
        <f>5*3.8*7</f>
        <v>133</v>
      </c>
      <c r="Y18" s="24">
        <v>31</v>
      </c>
      <c r="Z18" s="24">
        <v>14</v>
      </c>
      <c r="AA18" s="24">
        <v>1820.7564159999999</v>
      </c>
      <c r="AB18" s="24">
        <v>36.1</v>
      </c>
      <c r="AC18" s="25">
        <v>7.15</v>
      </c>
      <c r="AD18" s="26">
        <v>8.44</v>
      </c>
      <c r="AE18" s="24" t="s">
        <v>112</v>
      </c>
      <c r="AF18" s="24">
        <v>5.0999999999999996</v>
      </c>
      <c r="AG18" s="24">
        <v>9.8000000000000007</v>
      </c>
      <c r="AH18" s="24">
        <v>8.65</v>
      </c>
      <c r="AI18" s="24">
        <v>10.199999999999999</v>
      </c>
      <c r="AJ18" s="24">
        <v>2</v>
      </c>
      <c r="AK18" s="24">
        <v>9.4</v>
      </c>
      <c r="AM18" s="58">
        <v>8</v>
      </c>
      <c r="AN18" s="33">
        <v>14</v>
      </c>
      <c r="AO18" s="34">
        <v>29</v>
      </c>
      <c r="AP18" s="35" t="s">
        <v>245</v>
      </c>
      <c r="AQ18" s="36" t="s">
        <v>246</v>
      </c>
      <c r="AR18" s="37" t="s">
        <v>247</v>
      </c>
      <c r="AS18" s="38" t="s">
        <v>248</v>
      </c>
      <c r="AT18" s="39" t="s">
        <v>249</v>
      </c>
      <c r="AU18" s="40" t="s">
        <v>250</v>
      </c>
      <c r="AV18" s="40" t="s">
        <v>251</v>
      </c>
      <c r="AW18" s="40" t="s">
        <v>186</v>
      </c>
      <c r="AX18" s="40" t="s">
        <v>252</v>
      </c>
      <c r="AY18" s="39" t="s">
        <v>253</v>
      </c>
      <c r="AZ18" s="41" t="s">
        <v>254</v>
      </c>
      <c r="BA18" s="42" t="s">
        <v>179</v>
      </c>
      <c r="BB18" s="43" t="s">
        <v>255</v>
      </c>
      <c r="BC18" s="43" t="s">
        <v>114</v>
      </c>
    </row>
    <row r="19" spans="1:55" ht="16.5" customHeight="1" thickBot="1" x14ac:dyDescent="0.3">
      <c r="A19" s="2">
        <f>A18+1</f>
        <v>17</v>
      </c>
      <c r="B19" s="141"/>
      <c r="C19" s="140"/>
      <c r="D19" s="138"/>
      <c r="E19" s="11" t="s">
        <v>88</v>
      </c>
      <c r="F19" t="s">
        <v>58</v>
      </c>
      <c r="G19" s="11" t="s">
        <v>91</v>
      </c>
      <c r="H19" t="s">
        <v>1041</v>
      </c>
      <c r="J19" t="s">
        <v>61</v>
      </c>
      <c r="K19" t="s">
        <v>28</v>
      </c>
      <c r="L19" s="3">
        <v>0.12</v>
      </c>
      <c r="M19" s="3">
        <v>1</v>
      </c>
      <c r="N19" s="3">
        <v>1</v>
      </c>
      <c r="Y19" s="24">
        <v>30</v>
      </c>
      <c r="Z19" s="24">
        <v>16</v>
      </c>
      <c r="AA19" s="24">
        <v>1856.783608</v>
      </c>
      <c r="AB19" s="24">
        <v>36.35</v>
      </c>
      <c r="AC19" s="25">
        <v>7.29</v>
      </c>
      <c r="AD19" s="26">
        <v>8.41</v>
      </c>
      <c r="AE19" s="24" t="s">
        <v>110</v>
      </c>
      <c r="AF19" s="24">
        <v>8.4</v>
      </c>
      <c r="AG19" s="24">
        <v>9.1999999999999993</v>
      </c>
      <c r="AH19" s="24">
        <v>5.8</v>
      </c>
      <c r="AI19" s="24">
        <v>10.25</v>
      </c>
      <c r="AJ19" s="24">
        <v>2.8</v>
      </c>
      <c r="AK19" s="24">
        <v>9.6</v>
      </c>
      <c r="AM19" s="58">
        <v>5</v>
      </c>
      <c r="AN19" s="33">
        <v>15</v>
      </c>
      <c r="AO19" s="34">
        <v>14</v>
      </c>
      <c r="AP19" s="35" t="s">
        <v>213</v>
      </c>
      <c r="AQ19" s="36" t="s">
        <v>214</v>
      </c>
      <c r="AR19" s="37" t="s">
        <v>215</v>
      </c>
      <c r="AS19" s="38" t="s">
        <v>216</v>
      </c>
      <c r="AT19" s="39" t="s">
        <v>217</v>
      </c>
      <c r="AU19" s="40" t="s">
        <v>218</v>
      </c>
      <c r="AV19" s="40" t="s">
        <v>219</v>
      </c>
      <c r="AW19" s="40" t="s">
        <v>220</v>
      </c>
      <c r="AX19" s="40" t="s">
        <v>221</v>
      </c>
      <c r="AY19" s="39" t="s">
        <v>222</v>
      </c>
      <c r="AZ19" s="41" t="s">
        <v>223</v>
      </c>
      <c r="BA19" s="42" t="s">
        <v>179</v>
      </c>
      <c r="BB19" s="14"/>
      <c r="BC19" s="43" t="s">
        <v>109</v>
      </c>
    </row>
    <row r="20" spans="1:55" ht="16.5" customHeight="1" thickBot="1" x14ac:dyDescent="0.3">
      <c r="A20" s="2">
        <f t="shared" ref="A20:A33" si="2">A19+1</f>
        <v>18</v>
      </c>
      <c r="B20" s="138" t="s">
        <v>50</v>
      </c>
      <c r="C20" s="140"/>
      <c r="D20" s="139"/>
      <c r="E20" s="11" t="s">
        <v>89</v>
      </c>
      <c r="F20" t="s">
        <v>140</v>
      </c>
      <c r="G20" s="11" t="s">
        <v>92</v>
      </c>
      <c r="H20" t="s">
        <v>1042</v>
      </c>
      <c r="J20" t="s">
        <v>62</v>
      </c>
      <c r="K20" t="s">
        <v>29</v>
      </c>
      <c r="L20" s="3">
        <v>0.1</v>
      </c>
      <c r="M20" s="3">
        <v>1</v>
      </c>
      <c r="N20" s="3">
        <v>0.7</v>
      </c>
      <c r="Y20" s="24">
        <v>10</v>
      </c>
      <c r="Z20" s="24">
        <v>15</v>
      </c>
      <c r="AA20" s="24">
        <v>2319.187347</v>
      </c>
      <c r="AB20" s="24">
        <v>42.6</v>
      </c>
      <c r="AC20" s="25">
        <v>8.52</v>
      </c>
      <c r="AD20" s="26">
        <v>8.4</v>
      </c>
      <c r="AE20" s="24" t="s">
        <v>110</v>
      </c>
      <c r="AF20" s="24">
        <v>8.0500000000000007</v>
      </c>
      <c r="AG20" s="24">
        <v>10</v>
      </c>
      <c r="AH20" s="24">
        <v>7.2</v>
      </c>
      <c r="AI20" s="24">
        <v>8.35</v>
      </c>
      <c r="AJ20" s="24">
        <v>9</v>
      </c>
      <c r="AK20" s="24">
        <v>13.4</v>
      </c>
      <c r="AM20" s="58">
        <v>30</v>
      </c>
      <c r="AN20" s="33">
        <v>16</v>
      </c>
      <c r="AO20" s="34">
        <v>93</v>
      </c>
      <c r="AP20" s="35" t="s">
        <v>398</v>
      </c>
      <c r="AQ20" s="36" t="s">
        <v>399</v>
      </c>
      <c r="AR20" s="37" t="s">
        <v>400</v>
      </c>
      <c r="AS20" s="38" t="s">
        <v>401</v>
      </c>
      <c r="AT20" s="39" t="s">
        <v>402</v>
      </c>
      <c r="AU20" s="40" t="s">
        <v>269</v>
      </c>
      <c r="AV20" s="40" t="s">
        <v>403</v>
      </c>
      <c r="AW20" s="40" t="s">
        <v>186</v>
      </c>
      <c r="AX20" s="40" t="s">
        <v>375</v>
      </c>
      <c r="AY20" s="39" t="s">
        <v>404</v>
      </c>
      <c r="AZ20" s="41" t="s">
        <v>405</v>
      </c>
      <c r="BA20" s="42" t="s">
        <v>179</v>
      </c>
      <c r="BB20" s="14"/>
      <c r="BC20" s="14"/>
    </row>
    <row r="21" spans="1:55" ht="16.5" customHeight="1" thickBot="1" x14ac:dyDescent="0.3">
      <c r="A21" s="2">
        <f t="shared" si="2"/>
        <v>19</v>
      </c>
      <c r="B21" s="138"/>
      <c r="C21" s="140"/>
      <c r="D21" s="138"/>
      <c r="E21" s="11" t="s">
        <v>90</v>
      </c>
      <c r="F21" t="s">
        <v>85</v>
      </c>
      <c r="G21" s="11" t="s">
        <v>86</v>
      </c>
      <c r="H21" t="s">
        <v>42</v>
      </c>
      <c r="J21" t="s">
        <v>72</v>
      </c>
      <c r="K21" t="s">
        <v>30</v>
      </c>
      <c r="L21" s="3">
        <v>0.1</v>
      </c>
      <c r="M21" s="3">
        <v>1</v>
      </c>
      <c r="N21" s="3">
        <v>0.8</v>
      </c>
      <c r="Y21" s="24">
        <v>13</v>
      </c>
      <c r="Z21" s="24">
        <v>17</v>
      </c>
      <c r="AA21" s="24">
        <v>2174.1270749999999</v>
      </c>
      <c r="AB21" s="24">
        <v>40.85</v>
      </c>
      <c r="AC21" s="25">
        <v>8.17</v>
      </c>
      <c r="AD21" s="26">
        <v>8.31</v>
      </c>
      <c r="AE21" s="24" t="s">
        <v>109</v>
      </c>
      <c r="AF21" s="24">
        <v>7.25</v>
      </c>
      <c r="AG21" s="24">
        <v>11.4</v>
      </c>
      <c r="AH21" s="24">
        <v>6.95</v>
      </c>
      <c r="AI21" s="24">
        <v>7.65</v>
      </c>
      <c r="AJ21" s="24">
        <v>7.6</v>
      </c>
      <c r="AK21" s="24">
        <v>9.6</v>
      </c>
      <c r="AM21" s="58">
        <v>22</v>
      </c>
      <c r="AN21" s="33">
        <v>17</v>
      </c>
      <c r="AO21" s="34">
        <v>70</v>
      </c>
      <c r="AP21" s="35" t="s">
        <v>356</v>
      </c>
      <c r="AQ21" s="36" t="s">
        <v>334</v>
      </c>
      <c r="AR21" s="37" t="s">
        <v>357</v>
      </c>
      <c r="AS21" s="38" t="s">
        <v>358</v>
      </c>
      <c r="AT21" s="39" t="s">
        <v>359</v>
      </c>
      <c r="AU21" s="40" t="s">
        <v>360</v>
      </c>
      <c r="AV21" s="40" t="s">
        <v>200</v>
      </c>
      <c r="AW21" s="40" t="s">
        <v>269</v>
      </c>
      <c r="AX21" s="40" t="s">
        <v>229</v>
      </c>
      <c r="AY21" s="39" t="s">
        <v>361</v>
      </c>
      <c r="AZ21" s="41" t="s">
        <v>362</v>
      </c>
      <c r="BA21" s="42" t="s">
        <v>179</v>
      </c>
      <c r="BB21" s="14"/>
      <c r="BC21" s="14"/>
    </row>
    <row r="22" spans="1:55" ht="16.5" customHeight="1" thickBot="1" x14ac:dyDescent="0.3">
      <c r="A22" s="2">
        <f t="shared" si="2"/>
        <v>20</v>
      </c>
      <c r="B22" s="138"/>
      <c r="C22" s="139" t="s">
        <v>51</v>
      </c>
      <c r="D22" s="139"/>
      <c r="E22" s="11" t="s">
        <v>91</v>
      </c>
      <c r="F22" t="s">
        <v>54</v>
      </c>
      <c r="G22" s="11" t="s">
        <v>87</v>
      </c>
      <c r="J22" t="s">
        <v>63</v>
      </c>
      <c r="K22" t="s">
        <v>31</v>
      </c>
      <c r="L22" s="3">
        <v>0.08</v>
      </c>
      <c r="M22" s="3">
        <v>1</v>
      </c>
      <c r="N22" s="3">
        <v>1</v>
      </c>
      <c r="O22" t="s">
        <v>142</v>
      </c>
      <c r="Y22" s="24">
        <v>38</v>
      </c>
      <c r="Z22" s="24">
        <v>18</v>
      </c>
      <c r="AA22" s="24">
        <v>1677.2014469999999</v>
      </c>
      <c r="AB22" s="24">
        <v>34.6</v>
      </c>
      <c r="AC22" s="25">
        <v>6.76</v>
      </c>
      <c r="AD22" s="26">
        <v>8.25</v>
      </c>
      <c r="AE22" s="24" t="s">
        <v>110</v>
      </c>
      <c r="AF22" s="24">
        <v>7.65</v>
      </c>
      <c r="AG22" s="24">
        <v>10.4</v>
      </c>
      <c r="AH22" s="24">
        <v>7.05</v>
      </c>
      <c r="AI22" s="24">
        <v>7.9</v>
      </c>
      <c r="AJ22" s="24">
        <v>0.8</v>
      </c>
      <c r="AK22" s="24">
        <v>15</v>
      </c>
      <c r="AM22" s="58">
        <v>11</v>
      </c>
      <c r="AN22" s="33">
        <v>18</v>
      </c>
      <c r="AO22" s="34">
        <v>33</v>
      </c>
      <c r="AP22" s="35" t="s">
        <v>273</v>
      </c>
      <c r="AQ22" s="36" t="s">
        <v>274</v>
      </c>
      <c r="AR22" s="37" t="s">
        <v>275</v>
      </c>
      <c r="AS22" s="38" t="s">
        <v>276</v>
      </c>
      <c r="AT22" s="39" t="s">
        <v>277</v>
      </c>
      <c r="AU22" s="40" t="s">
        <v>278</v>
      </c>
      <c r="AV22" s="40" t="s">
        <v>279</v>
      </c>
      <c r="AW22" s="40" t="s">
        <v>277</v>
      </c>
      <c r="AX22" s="40" t="s">
        <v>280</v>
      </c>
      <c r="AY22" s="39" t="s">
        <v>281</v>
      </c>
      <c r="AZ22" s="41" t="s">
        <v>282</v>
      </c>
      <c r="BA22" s="42" t="s">
        <v>179</v>
      </c>
      <c r="BB22" s="14"/>
      <c r="BC22" s="14"/>
    </row>
    <row r="23" spans="1:55" ht="16.5" customHeight="1" thickBot="1" x14ac:dyDescent="0.3">
      <c r="A23" s="2">
        <f t="shared" si="2"/>
        <v>21</v>
      </c>
      <c r="B23" s="138"/>
      <c r="C23" s="139"/>
      <c r="D23" s="138"/>
      <c r="E23" s="11" t="s">
        <v>92</v>
      </c>
      <c r="F23" t="s">
        <v>138</v>
      </c>
      <c r="G23" s="11" t="s">
        <v>88</v>
      </c>
      <c r="Y23" s="24">
        <v>37</v>
      </c>
      <c r="Z23" s="24">
        <v>23</v>
      </c>
      <c r="AA23" s="24">
        <v>1681.737907</v>
      </c>
      <c r="AB23" s="24">
        <v>34.799999999999997</v>
      </c>
      <c r="AC23" s="25">
        <v>6.92</v>
      </c>
      <c r="AD23" s="26">
        <v>8.15</v>
      </c>
      <c r="AE23" s="24" t="s">
        <v>110</v>
      </c>
      <c r="AF23" s="24">
        <v>7.5</v>
      </c>
      <c r="AG23" s="24">
        <v>11.6</v>
      </c>
      <c r="AH23" s="24">
        <v>4.6500000000000004</v>
      </c>
      <c r="AI23" s="24">
        <v>8.85</v>
      </c>
      <c r="AJ23" s="24">
        <v>2</v>
      </c>
      <c r="AK23" s="24">
        <v>13.2</v>
      </c>
      <c r="AM23" s="58">
        <v>14</v>
      </c>
      <c r="AN23" s="33">
        <v>19</v>
      </c>
      <c r="AO23" s="34">
        <v>38</v>
      </c>
      <c r="AP23" s="35" t="s">
        <v>296</v>
      </c>
      <c r="AQ23" s="36" t="s">
        <v>297</v>
      </c>
      <c r="AR23" s="37" t="s">
        <v>298</v>
      </c>
      <c r="AS23" s="38" t="s">
        <v>299</v>
      </c>
      <c r="AT23" s="39" t="s">
        <v>300</v>
      </c>
      <c r="AU23" s="40" t="s">
        <v>301</v>
      </c>
      <c r="AV23" s="40" t="s">
        <v>302</v>
      </c>
      <c r="AW23" s="40" t="s">
        <v>251</v>
      </c>
      <c r="AX23" s="40" t="s">
        <v>303</v>
      </c>
      <c r="AY23" s="39" t="s">
        <v>304</v>
      </c>
      <c r="AZ23" s="41" t="s">
        <v>305</v>
      </c>
      <c r="BA23" s="42" t="s">
        <v>179</v>
      </c>
      <c r="BB23" s="14"/>
      <c r="BC23" s="43" t="s">
        <v>109</v>
      </c>
    </row>
    <row r="24" spans="1:55" ht="16.5" customHeight="1" thickBot="1" x14ac:dyDescent="0.3">
      <c r="A24" s="2">
        <f t="shared" si="2"/>
        <v>22</v>
      </c>
      <c r="B24" s="138"/>
      <c r="C24" s="140" t="s">
        <v>52</v>
      </c>
      <c r="D24" s="138"/>
      <c r="E24" s="11" t="s">
        <v>86</v>
      </c>
      <c r="G24" s="11" t="s">
        <v>89</v>
      </c>
      <c r="K24" s="1" t="s">
        <v>67</v>
      </c>
      <c r="M24" s="3">
        <f>SUMPRODUCT(M25:M32,$L$15:$L$22)</f>
        <v>0.99999999999999989</v>
      </c>
      <c r="N24" s="3">
        <f>SUMPRODUCT(N25:N32,L25:L32)</f>
        <v>0.19</v>
      </c>
      <c r="Y24" s="24">
        <v>15</v>
      </c>
      <c r="Z24" s="24">
        <v>19</v>
      </c>
      <c r="AA24" s="24">
        <v>2154.739227</v>
      </c>
      <c r="AB24" s="24">
        <v>40.35</v>
      </c>
      <c r="AC24" s="25">
        <v>8.07</v>
      </c>
      <c r="AD24" s="26">
        <v>8.11</v>
      </c>
      <c r="AE24" s="24" t="s">
        <v>113</v>
      </c>
      <c r="AF24" s="24">
        <v>8.35</v>
      </c>
      <c r="AG24" s="24">
        <v>9.4</v>
      </c>
      <c r="AH24" s="24">
        <v>6.85</v>
      </c>
      <c r="AI24" s="24">
        <v>7.85</v>
      </c>
      <c r="AJ24" s="24">
        <v>7.9</v>
      </c>
      <c r="AK24" s="24">
        <v>10.8</v>
      </c>
      <c r="AM24" s="58">
        <v>16</v>
      </c>
      <c r="AN24" s="33">
        <v>20</v>
      </c>
      <c r="AO24" s="34">
        <v>53</v>
      </c>
      <c r="AP24" s="35" t="s">
        <v>316</v>
      </c>
      <c r="AQ24" s="36" t="s">
        <v>317</v>
      </c>
      <c r="AR24" s="37" t="s">
        <v>318</v>
      </c>
      <c r="AS24" s="38" t="s">
        <v>319</v>
      </c>
      <c r="AT24" s="39" t="s">
        <v>320</v>
      </c>
      <c r="AU24" s="40" t="s">
        <v>252</v>
      </c>
      <c r="AV24" s="46" t="s">
        <v>321</v>
      </c>
      <c r="AW24" s="40" t="s">
        <v>187</v>
      </c>
      <c r="AX24" s="40" t="s">
        <v>322</v>
      </c>
      <c r="AY24" s="39" t="s">
        <v>323</v>
      </c>
      <c r="AZ24" s="41" t="s">
        <v>324</v>
      </c>
      <c r="BA24" s="42" t="s">
        <v>179</v>
      </c>
      <c r="BB24" s="43" t="s">
        <v>109</v>
      </c>
      <c r="BC24" s="14"/>
    </row>
    <row r="25" spans="1:55" ht="16.5" customHeight="1" thickBot="1" x14ac:dyDescent="0.3">
      <c r="A25" s="2">
        <f t="shared" si="2"/>
        <v>23</v>
      </c>
      <c r="B25" s="138" t="s">
        <v>48</v>
      </c>
      <c r="C25" s="140"/>
      <c r="D25" s="138"/>
      <c r="E25" s="11" t="s">
        <v>87</v>
      </c>
      <c r="G25" s="11" t="s">
        <v>90</v>
      </c>
      <c r="H25" s="4" t="s">
        <v>36</v>
      </c>
      <c r="J25" t="s">
        <v>73</v>
      </c>
      <c r="K25" t="s">
        <v>8</v>
      </c>
      <c r="L25" s="3">
        <v>0.03</v>
      </c>
      <c r="M25" s="3">
        <v>1</v>
      </c>
      <c r="N25" s="3">
        <v>1</v>
      </c>
      <c r="Y25" s="24">
        <v>57</v>
      </c>
      <c r="Z25" s="24">
        <v>22</v>
      </c>
      <c r="AA25" s="24">
        <v>1439.3055420000001</v>
      </c>
      <c r="AB25" s="24">
        <v>31.55</v>
      </c>
      <c r="AC25" s="25">
        <v>6.16</v>
      </c>
      <c r="AD25" s="26">
        <v>8.08</v>
      </c>
      <c r="AE25" s="24" t="s">
        <v>112</v>
      </c>
      <c r="AF25" s="24">
        <v>8.5500000000000007</v>
      </c>
      <c r="AG25" s="24">
        <v>9.8000000000000007</v>
      </c>
      <c r="AH25" s="24">
        <v>5.3</v>
      </c>
      <c r="AI25" s="24">
        <v>8.65</v>
      </c>
      <c r="AJ25" s="24">
        <v>-1.5</v>
      </c>
      <c r="AK25" s="24">
        <v>0.8</v>
      </c>
      <c r="AM25" s="58">
        <v>12</v>
      </c>
      <c r="AN25" s="33">
        <v>21</v>
      </c>
      <c r="AO25" s="44"/>
      <c r="AP25" s="35" t="s">
        <v>292</v>
      </c>
      <c r="AQ25" s="36" t="s">
        <v>284</v>
      </c>
      <c r="AR25" s="37" t="s">
        <v>285</v>
      </c>
      <c r="AS25" s="38" t="s">
        <v>293</v>
      </c>
      <c r="AT25" s="39" t="s">
        <v>250</v>
      </c>
      <c r="AU25" s="40" t="s">
        <v>278</v>
      </c>
      <c r="AV25" s="40" t="s">
        <v>268</v>
      </c>
      <c r="AW25" s="40" t="s">
        <v>289</v>
      </c>
      <c r="AX25" s="40" t="s">
        <v>271</v>
      </c>
      <c r="AY25" s="39" t="s">
        <v>294</v>
      </c>
      <c r="AZ25" s="41" t="s">
        <v>295</v>
      </c>
      <c r="BA25" s="45" t="s">
        <v>191</v>
      </c>
      <c r="BB25" s="14"/>
      <c r="BC25" s="14"/>
    </row>
    <row r="26" spans="1:55" ht="16.5" customHeight="1" thickBot="1" x14ac:dyDescent="0.3">
      <c r="A26" s="2">
        <f t="shared" si="2"/>
        <v>24</v>
      </c>
      <c r="B26" s="138"/>
      <c r="C26" s="140"/>
      <c r="D26" s="138"/>
      <c r="E26" s="11" t="s">
        <v>88</v>
      </c>
      <c r="F26" t="s">
        <v>57</v>
      </c>
      <c r="G26" s="11" t="s">
        <v>91</v>
      </c>
      <c r="H26" s="4" t="s">
        <v>36</v>
      </c>
      <c r="J26" t="s">
        <v>74</v>
      </c>
      <c r="K26" t="s">
        <v>9</v>
      </c>
      <c r="L26" s="3">
        <v>0.04</v>
      </c>
      <c r="M26" s="3">
        <v>1</v>
      </c>
      <c r="N26" s="3">
        <v>1</v>
      </c>
      <c r="Y26" s="24">
        <v>12</v>
      </c>
      <c r="Z26" s="24">
        <v>20</v>
      </c>
      <c r="AA26" s="24">
        <v>2244.7640080000001</v>
      </c>
      <c r="AB26" s="24">
        <v>41.65</v>
      </c>
      <c r="AC26" s="25">
        <v>8.33</v>
      </c>
      <c r="AD26" s="26">
        <v>8.0399999999999991</v>
      </c>
      <c r="AE26" s="24" t="s">
        <v>109</v>
      </c>
      <c r="AF26" s="24">
        <v>7.45</v>
      </c>
      <c r="AG26" s="24">
        <v>9.4</v>
      </c>
      <c r="AH26" s="24">
        <v>7.25</v>
      </c>
      <c r="AI26" s="24">
        <v>8.0500000000000007</v>
      </c>
      <c r="AJ26" s="24">
        <v>9.5</v>
      </c>
      <c r="AK26" s="24">
        <v>13.6</v>
      </c>
      <c r="AM26" s="58">
        <v>33</v>
      </c>
      <c r="AN26" s="33">
        <v>22</v>
      </c>
      <c r="AO26" s="34">
        <v>100</v>
      </c>
      <c r="AP26" s="35" t="s">
        <v>418</v>
      </c>
      <c r="AQ26" s="36" t="s">
        <v>419</v>
      </c>
      <c r="AR26" s="37" t="s">
        <v>420</v>
      </c>
      <c r="AS26" s="38" t="s">
        <v>421</v>
      </c>
      <c r="AT26" s="39" t="s">
        <v>422</v>
      </c>
      <c r="AU26" s="40" t="s">
        <v>423</v>
      </c>
      <c r="AV26" s="40" t="s">
        <v>424</v>
      </c>
      <c r="AW26" s="40" t="s">
        <v>289</v>
      </c>
      <c r="AX26" s="40" t="s">
        <v>281</v>
      </c>
      <c r="AY26" s="39" t="s">
        <v>425</v>
      </c>
      <c r="AZ26" s="41" t="s">
        <v>426</v>
      </c>
      <c r="BA26" s="42" t="s">
        <v>179</v>
      </c>
      <c r="BB26" s="14"/>
      <c r="BC26" s="43" t="s">
        <v>111</v>
      </c>
    </row>
    <row r="27" spans="1:55" ht="16.5" customHeight="1" thickBot="1" x14ac:dyDescent="0.3">
      <c r="A27" s="2">
        <f t="shared" si="2"/>
        <v>25</v>
      </c>
      <c r="B27" s="138" t="s">
        <v>49</v>
      </c>
      <c r="C27" s="140"/>
      <c r="D27" s="139"/>
      <c r="E27" s="11" t="s">
        <v>89</v>
      </c>
      <c r="F27" t="s">
        <v>95</v>
      </c>
      <c r="G27" s="11"/>
      <c r="H27" s="2"/>
      <c r="J27" t="s">
        <v>75</v>
      </c>
      <c r="K27" t="s">
        <v>10</v>
      </c>
      <c r="L27" s="3">
        <v>0.19</v>
      </c>
      <c r="M27" s="3">
        <v>1</v>
      </c>
      <c r="N27" s="3" t="s">
        <v>141</v>
      </c>
      <c r="Y27" s="24">
        <v>22</v>
      </c>
      <c r="Z27" s="24">
        <v>24</v>
      </c>
      <c r="AA27" s="24">
        <v>1975.8326259999999</v>
      </c>
      <c r="AB27" s="24">
        <v>38.700000000000003</v>
      </c>
      <c r="AC27" s="25">
        <v>7.75</v>
      </c>
      <c r="AD27" s="26">
        <v>8.0299999999999994</v>
      </c>
      <c r="AE27" s="24" t="s">
        <v>110</v>
      </c>
      <c r="AF27" s="24">
        <v>5.0999999999999996</v>
      </c>
      <c r="AG27" s="24">
        <v>11.6</v>
      </c>
      <c r="AH27" s="24">
        <v>5.95</v>
      </c>
      <c r="AI27" s="24">
        <v>9.4499999999999993</v>
      </c>
      <c r="AJ27" s="24">
        <v>6.65</v>
      </c>
      <c r="AK27" s="24">
        <v>10.8</v>
      </c>
      <c r="AM27" s="58">
        <v>19</v>
      </c>
      <c r="AN27" s="33">
        <v>23</v>
      </c>
      <c r="AO27" s="34">
        <v>60</v>
      </c>
      <c r="AP27" s="35" t="s">
        <v>350</v>
      </c>
      <c r="AQ27" s="36" t="s">
        <v>184</v>
      </c>
      <c r="AR27" s="37" t="s">
        <v>288</v>
      </c>
      <c r="AS27" s="38" t="s">
        <v>351</v>
      </c>
      <c r="AT27" s="39" t="s">
        <v>279</v>
      </c>
      <c r="AU27" s="40" t="s">
        <v>177</v>
      </c>
      <c r="AV27" s="40" t="s">
        <v>278</v>
      </c>
      <c r="AW27" s="40" t="s">
        <v>251</v>
      </c>
      <c r="AX27" s="40" t="s">
        <v>352</v>
      </c>
      <c r="AY27" s="39" t="s">
        <v>353</v>
      </c>
      <c r="AZ27" s="41" t="s">
        <v>354</v>
      </c>
      <c r="BA27" s="42" t="s">
        <v>179</v>
      </c>
      <c r="BB27" s="43" t="s">
        <v>355</v>
      </c>
      <c r="BC27" s="43" t="s">
        <v>109</v>
      </c>
    </row>
    <row r="28" spans="1:55" ht="16.5" customHeight="1" thickBot="1" x14ac:dyDescent="0.3">
      <c r="A28" s="2">
        <f t="shared" si="2"/>
        <v>26</v>
      </c>
      <c r="B28" s="138"/>
      <c r="C28" s="140"/>
      <c r="D28" s="138"/>
      <c r="E28" s="11" t="s">
        <v>90</v>
      </c>
      <c r="G28" s="11"/>
      <c r="H28" s="2"/>
      <c r="J28" t="s">
        <v>76</v>
      </c>
      <c r="K28" t="s">
        <v>11</v>
      </c>
      <c r="L28" s="3">
        <v>0.47</v>
      </c>
      <c r="M28" s="3">
        <v>1</v>
      </c>
      <c r="N28" s="3" t="s">
        <v>141</v>
      </c>
      <c r="Y28" s="24">
        <v>25</v>
      </c>
      <c r="Z28" s="24">
        <v>21</v>
      </c>
      <c r="AA28" s="24">
        <v>1961.9167480000001</v>
      </c>
      <c r="AB28" s="24">
        <v>38.200000000000003</v>
      </c>
      <c r="AC28" s="25">
        <v>7.51</v>
      </c>
      <c r="AD28" s="26">
        <v>7.99</v>
      </c>
      <c r="AE28" s="24" t="s">
        <v>112</v>
      </c>
      <c r="AF28" s="24">
        <v>6.1</v>
      </c>
      <c r="AG28" s="24">
        <v>8.1999999999999993</v>
      </c>
      <c r="AH28" s="24">
        <v>8.5</v>
      </c>
      <c r="AI28" s="24">
        <v>9.15</v>
      </c>
      <c r="AJ28" s="24">
        <v>5.6</v>
      </c>
      <c r="AK28" s="24">
        <v>10.199999999999999</v>
      </c>
      <c r="AM28" s="58">
        <v>47</v>
      </c>
      <c r="AN28" s="33">
        <v>23</v>
      </c>
      <c r="AO28" s="44"/>
      <c r="AP28" s="35" t="s">
        <v>516</v>
      </c>
      <c r="AQ28" s="36" t="s">
        <v>351</v>
      </c>
      <c r="AR28" s="37" t="s">
        <v>294</v>
      </c>
      <c r="AS28" s="38" t="s">
        <v>351</v>
      </c>
      <c r="AT28" s="39" t="s">
        <v>279</v>
      </c>
      <c r="AU28" s="40" t="s">
        <v>250</v>
      </c>
      <c r="AV28" s="40" t="s">
        <v>396</v>
      </c>
      <c r="AW28" s="40" t="s">
        <v>187</v>
      </c>
      <c r="AX28" s="40" t="s">
        <v>219</v>
      </c>
      <c r="AY28" s="39" t="s">
        <v>329</v>
      </c>
      <c r="AZ28" s="41" t="s">
        <v>517</v>
      </c>
      <c r="BA28" s="45" t="s">
        <v>191</v>
      </c>
      <c r="BB28" s="14"/>
      <c r="BC28" s="14"/>
    </row>
    <row r="29" spans="1:55" ht="16.5" customHeight="1" thickBot="1" x14ac:dyDescent="0.3">
      <c r="A29" s="2">
        <f t="shared" si="2"/>
        <v>27</v>
      </c>
      <c r="B29" s="138"/>
      <c r="C29" s="139" t="s">
        <v>53</v>
      </c>
      <c r="D29" s="139"/>
      <c r="E29" s="11" t="s">
        <v>91</v>
      </c>
      <c r="F29" t="s">
        <v>93</v>
      </c>
      <c r="G29" s="11"/>
      <c r="H29" s="2"/>
      <c r="J29" t="s">
        <v>77</v>
      </c>
      <c r="K29" t="s">
        <v>12</v>
      </c>
      <c r="L29" s="3">
        <v>0.11</v>
      </c>
      <c r="M29" s="3">
        <v>1</v>
      </c>
      <c r="N29" s="3">
        <v>1</v>
      </c>
      <c r="Y29" s="24">
        <v>34</v>
      </c>
      <c r="Z29" s="24">
        <v>27</v>
      </c>
      <c r="AA29" s="24">
        <v>1729.514705</v>
      </c>
      <c r="AB29" s="24">
        <v>35.4</v>
      </c>
      <c r="AC29" s="25">
        <v>7.08</v>
      </c>
      <c r="AD29" s="26">
        <v>7.98</v>
      </c>
      <c r="AE29" s="24" t="s">
        <v>110</v>
      </c>
      <c r="AF29" s="24">
        <v>7.7</v>
      </c>
      <c r="AG29" s="24">
        <v>10.199999999999999</v>
      </c>
      <c r="AH29" s="24">
        <v>3.85</v>
      </c>
      <c r="AI29" s="24">
        <v>10.15</v>
      </c>
      <c r="AJ29" s="24">
        <v>3.5</v>
      </c>
      <c r="AK29" s="24">
        <v>11.4</v>
      </c>
      <c r="AM29" s="58">
        <v>10</v>
      </c>
      <c r="AN29" s="33">
        <v>25</v>
      </c>
      <c r="AO29" s="34">
        <v>32</v>
      </c>
      <c r="AP29" s="35" t="s">
        <v>262</v>
      </c>
      <c r="AQ29" s="36" t="s">
        <v>263</v>
      </c>
      <c r="AR29" s="37" t="s">
        <v>264</v>
      </c>
      <c r="AS29" s="38" t="s">
        <v>265</v>
      </c>
      <c r="AT29" s="39" t="s">
        <v>266</v>
      </c>
      <c r="AU29" s="40" t="s">
        <v>267</v>
      </c>
      <c r="AV29" s="40" t="s">
        <v>268</v>
      </c>
      <c r="AW29" s="40" t="s">
        <v>269</v>
      </c>
      <c r="AX29" s="40" t="s">
        <v>270</v>
      </c>
      <c r="AY29" s="39" t="s">
        <v>271</v>
      </c>
      <c r="AZ29" s="41" t="s">
        <v>272</v>
      </c>
      <c r="BA29" s="42" t="s">
        <v>179</v>
      </c>
      <c r="BB29" s="14"/>
      <c r="BC29" s="14"/>
    </row>
    <row r="30" spans="1:55" ht="16.5" customHeight="1" thickBot="1" x14ac:dyDescent="0.3">
      <c r="A30" s="2">
        <f t="shared" si="2"/>
        <v>28</v>
      </c>
      <c r="B30" s="138"/>
      <c r="C30" s="139"/>
      <c r="D30" s="138"/>
      <c r="E30" s="11" t="s">
        <v>92</v>
      </c>
      <c r="F30" t="s">
        <v>139</v>
      </c>
      <c r="G30" s="11"/>
      <c r="H30" s="2"/>
      <c r="J30" t="s">
        <v>78</v>
      </c>
      <c r="K30" t="s">
        <v>13</v>
      </c>
      <c r="L30" s="3">
        <v>0.06</v>
      </c>
      <c r="M30" s="3">
        <v>1</v>
      </c>
      <c r="N30" s="3" t="s">
        <v>141</v>
      </c>
      <c r="Y30" s="24">
        <v>18</v>
      </c>
      <c r="Z30" s="24">
        <v>25</v>
      </c>
      <c r="AA30" s="24">
        <v>2089.4173890000002</v>
      </c>
      <c r="AB30" s="24">
        <v>39.65</v>
      </c>
      <c r="AC30" s="25">
        <v>7.92</v>
      </c>
      <c r="AD30" s="26">
        <v>7.81</v>
      </c>
      <c r="AE30" s="24" t="s">
        <v>110</v>
      </c>
      <c r="AF30" s="24">
        <v>7.5</v>
      </c>
      <c r="AG30" s="24">
        <v>9</v>
      </c>
      <c r="AH30" s="24">
        <v>6.8</v>
      </c>
      <c r="AI30" s="24">
        <v>7.95</v>
      </c>
      <c r="AJ30" s="24">
        <v>8.35</v>
      </c>
      <c r="AK30" s="24">
        <v>10.199999999999999</v>
      </c>
      <c r="AM30" s="58">
        <v>15</v>
      </c>
      <c r="AN30" s="33">
        <v>26</v>
      </c>
      <c r="AO30" s="34">
        <v>43</v>
      </c>
      <c r="AP30" s="35" t="s">
        <v>306</v>
      </c>
      <c r="AQ30" s="36" t="s">
        <v>307</v>
      </c>
      <c r="AR30" s="37" t="s">
        <v>308</v>
      </c>
      <c r="AS30" s="38" t="s">
        <v>309</v>
      </c>
      <c r="AT30" s="39" t="s">
        <v>310</v>
      </c>
      <c r="AU30" s="40" t="s">
        <v>311</v>
      </c>
      <c r="AV30" s="40" t="s">
        <v>312</v>
      </c>
      <c r="AW30" s="40" t="s">
        <v>183</v>
      </c>
      <c r="AX30" s="40" t="s">
        <v>313</v>
      </c>
      <c r="AY30" s="39" t="s">
        <v>314</v>
      </c>
      <c r="AZ30" s="41" t="s">
        <v>315</v>
      </c>
      <c r="BA30" s="42" t="s">
        <v>179</v>
      </c>
      <c r="BB30" s="14"/>
      <c r="BC30" s="14"/>
    </row>
    <row r="31" spans="1:55" ht="16.5" customHeight="1" thickBot="1" x14ac:dyDescent="0.3">
      <c r="A31" s="2">
        <f t="shared" si="2"/>
        <v>29</v>
      </c>
      <c r="B31" s="138"/>
      <c r="C31" s="139"/>
      <c r="D31" s="138"/>
      <c r="E31" s="11" t="s">
        <v>86</v>
      </c>
      <c r="G31" s="2"/>
      <c r="H31" s="2"/>
      <c r="J31" t="s">
        <v>79</v>
      </c>
      <c r="K31" t="s">
        <v>14</v>
      </c>
      <c r="L31" s="3">
        <v>0.09</v>
      </c>
      <c r="M31" s="3">
        <v>1</v>
      </c>
      <c r="N31" s="3" t="s">
        <v>141</v>
      </c>
      <c r="Y31" s="24">
        <v>41</v>
      </c>
      <c r="Z31" s="24">
        <v>26</v>
      </c>
      <c r="AA31" s="24">
        <v>1599.518112</v>
      </c>
      <c r="AB31" s="24">
        <v>32.799999999999997</v>
      </c>
      <c r="AC31" s="25">
        <v>6.51</v>
      </c>
      <c r="AD31" s="26">
        <v>7.74</v>
      </c>
      <c r="AE31" s="24" t="s">
        <v>112</v>
      </c>
      <c r="AF31" s="24">
        <v>8.6999999999999993</v>
      </c>
      <c r="AG31" s="24">
        <v>8.8000000000000007</v>
      </c>
      <c r="AH31" s="24">
        <v>6.9</v>
      </c>
      <c r="AI31" s="24">
        <v>6.55</v>
      </c>
      <c r="AJ31" s="24">
        <v>1.6</v>
      </c>
      <c r="AK31" s="24">
        <v>10.8</v>
      </c>
      <c r="AM31" s="58">
        <v>9</v>
      </c>
      <c r="AN31" s="33">
        <v>27</v>
      </c>
      <c r="AO31" s="44"/>
      <c r="AP31" s="35" t="s">
        <v>256</v>
      </c>
      <c r="AQ31" s="36" t="s">
        <v>257</v>
      </c>
      <c r="AR31" s="37" t="s">
        <v>258</v>
      </c>
      <c r="AS31" s="38" t="s">
        <v>259</v>
      </c>
      <c r="AT31" s="39" t="s">
        <v>219</v>
      </c>
      <c r="AU31" s="40" t="s">
        <v>187</v>
      </c>
      <c r="AV31" s="40" t="s">
        <v>189</v>
      </c>
      <c r="AW31" s="40" t="s">
        <v>183</v>
      </c>
      <c r="AX31" s="40" t="s">
        <v>260</v>
      </c>
      <c r="AY31" s="39" t="s">
        <v>251</v>
      </c>
      <c r="AZ31" s="41" t="s">
        <v>261</v>
      </c>
      <c r="BA31" s="45" t="s">
        <v>191</v>
      </c>
      <c r="BB31" s="14"/>
      <c r="BC31" s="14"/>
    </row>
    <row r="32" spans="1:55" ht="16.5" customHeight="1" thickBot="1" x14ac:dyDescent="0.3">
      <c r="A32" s="2">
        <f t="shared" si="2"/>
        <v>30</v>
      </c>
      <c r="B32" s="138"/>
      <c r="C32" s="139"/>
      <c r="D32" s="138"/>
      <c r="E32" s="11" t="s">
        <v>87</v>
      </c>
      <c r="G32" s="2"/>
      <c r="H32" s="2"/>
      <c r="J32" t="s">
        <v>80</v>
      </c>
      <c r="K32" t="s">
        <v>15</v>
      </c>
      <c r="L32" s="3">
        <v>0.01</v>
      </c>
      <c r="M32" s="3">
        <v>1</v>
      </c>
      <c r="N32" s="3">
        <v>1</v>
      </c>
      <c r="Y32" s="24">
        <v>21</v>
      </c>
      <c r="Z32" s="24">
        <v>29</v>
      </c>
      <c r="AA32" s="24">
        <v>1998.985291</v>
      </c>
      <c r="AB32" s="24">
        <v>38.75</v>
      </c>
      <c r="AC32" s="25">
        <v>7.74</v>
      </c>
      <c r="AD32" s="26">
        <v>7.73</v>
      </c>
      <c r="AE32" s="24" t="s">
        <v>109</v>
      </c>
      <c r="AF32" s="24">
        <v>5.75</v>
      </c>
      <c r="AG32" s="24">
        <v>8.1999999999999993</v>
      </c>
      <c r="AH32" s="24">
        <v>6.45</v>
      </c>
      <c r="AI32" s="24">
        <v>10.5</v>
      </c>
      <c r="AJ32" s="24">
        <v>7.8</v>
      </c>
      <c r="AK32" s="24">
        <v>12.8</v>
      </c>
      <c r="AM32" s="58">
        <v>50</v>
      </c>
      <c r="AN32" s="33">
        <v>28</v>
      </c>
      <c r="AO32" s="34">
        <v>136</v>
      </c>
      <c r="AP32" s="35" t="s">
        <v>529</v>
      </c>
      <c r="AQ32" s="36" t="s">
        <v>530</v>
      </c>
      <c r="AR32" s="37" t="s">
        <v>531</v>
      </c>
      <c r="AS32" s="38" t="s">
        <v>532</v>
      </c>
      <c r="AT32" s="39" t="s">
        <v>505</v>
      </c>
      <c r="AU32" s="40" t="s">
        <v>533</v>
      </c>
      <c r="AV32" s="40" t="s">
        <v>342</v>
      </c>
      <c r="AW32" s="40" t="s">
        <v>368</v>
      </c>
      <c r="AX32" s="40" t="s">
        <v>534</v>
      </c>
      <c r="AY32" s="39" t="s">
        <v>535</v>
      </c>
      <c r="AZ32" s="41" t="s">
        <v>112</v>
      </c>
      <c r="BA32" s="42" t="s">
        <v>179</v>
      </c>
      <c r="BB32" s="14"/>
      <c r="BC32" s="14"/>
    </row>
    <row r="33" spans="1:55" ht="16.5" customHeight="1" thickBot="1" x14ac:dyDescent="0.3">
      <c r="A33" s="2">
        <f t="shared" si="2"/>
        <v>31</v>
      </c>
      <c r="B33" s="138"/>
      <c r="C33" s="10"/>
      <c r="D33" s="138"/>
      <c r="E33" s="11" t="s">
        <v>88</v>
      </c>
      <c r="F33" t="s">
        <v>55</v>
      </c>
      <c r="H33" s="2"/>
      <c r="Y33" s="24">
        <v>52</v>
      </c>
      <c r="Z33" s="24">
        <v>28</v>
      </c>
      <c r="AA33" s="24">
        <v>1493.175125</v>
      </c>
      <c r="AB33" s="24">
        <v>31.75</v>
      </c>
      <c r="AC33" s="25">
        <v>6.26</v>
      </c>
      <c r="AD33" s="26">
        <v>7.73</v>
      </c>
      <c r="AE33" s="24" t="s">
        <v>112</v>
      </c>
      <c r="AF33" s="24">
        <v>5.4</v>
      </c>
      <c r="AG33" s="24">
        <v>9.1999999999999993</v>
      </c>
      <c r="AH33" s="24">
        <v>8.15</v>
      </c>
      <c r="AI33" s="24">
        <v>8.15</v>
      </c>
      <c r="AJ33" s="24">
        <v>0.4</v>
      </c>
      <c r="AK33" s="24">
        <v>1</v>
      </c>
      <c r="AM33" s="58">
        <v>44</v>
      </c>
      <c r="AN33" s="33">
        <v>29</v>
      </c>
      <c r="AO33" s="34">
        <v>115</v>
      </c>
      <c r="AP33" s="35" t="s">
        <v>502</v>
      </c>
      <c r="AQ33" s="36" t="s">
        <v>503</v>
      </c>
      <c r="AR33" s="37" t="s">
        <v>444</v>
      </c>
      <c r="AS33" s="38" t="s">
        <v>504</v>
      </c>
      <c r="AT33" s="39" t="s">
        <v>505</v>
      </c>
      <c r="AU33" s="40" t="s">
        <v>321</v>
      </c>
      <c r="AV33" s="40" t="s">
        <v>211</v>
      </c>
      <c r="AW33" s="40" t="s">
        <v>271</v>
      </c>
      <c r="AX33" s="40" t="s">
        <v>336</v>
      </c>
      <c r="AY33" s="39" t="s">
        <v>506</v>
      </c>
      <c r="AZ33" s="41" t="s">
        <v>507</v>
      </c>
      <c r="BA33" s="42" t="s">
        <v>179</v>
      </c>
      <c r="BB33" s="14"/>
      <c r="BC33" s="14"/>
    </row>
    <row r="34" spans="1:55" ht="16.5" customHeight="1" thickBot="1" x14ac:dyDescent="0.3">
      <c r="K34" s="1" t="s">
        <v>68</v>
      </c>
      <c r="M34" s="3">
        <f>SUMPRODUCT(M35:M42,$L$15:$L$22)</f>
        <v>0.99999999999999989</v>
      </c>
      <c r="N34" s="3">
        <f>SUMPRODUCT(N35:N42,L35:L42)</f>
        <v>0.7370000000000001</v>
      </c>
      <c r="Y34" s="24">
        <v>16</v>
      </c>
      <c r="Z34" s="24">
        <v>30</v>
      </c>
      <c r="AA34" s="24">
        <v>2141.5764159999999</v>
      </c>
      <c r="AB34" s="24">
        <v>40.049999999999997</v>
      </c>
      <c r="AC34" s="25">
        <v>8.14</v>
      </c>
      <c r="AD34" s="26">
        <v>7.7</v>
      </c>
      <c r="AE34" s="24" t="s">
        <v>110</v>
      </c>
      <c r="AF34" s="24">
        <v>6.5</v>
      </c>
      <c r="AG34" s="24">
        <v>9.1999999999999993</v>
      </c>
      <c r="AH34" s="24">
        <v>6.1</v>
      </c>
      <c r="AI34" s="24">
        <v>9</v>
      </c>
      <c r="AJ34" s="24">
        <v>9.9</v>
      </c>
      <c r="AK34" s="24">
        <v>11.6</v>
      </c>
      <c r="AM34" s="58">
        <v>37</v>
      </c>
      <c r="AN34" s="33">
        <v>30</v>
      </c>
      <c r="AO34" s="34">
        <v>97</v>
      </c>
      <c r="AP34" s="35" t="s">
        <v>456</v>
      </c>
      <c r="AQ34" s="36" t="s">
        <v>457</v>
      </c>
      <c r="AR34" s="37" t="s">
        <v>449</v>
      </c>
      <c r="AS34" s="38" t="s">
        <v>458</v>
      </c>
      <c r="AT34" s="39" t="s">
        <v>459</v>
      </c>
      <c r="AU34" s="40" t="s">
        <v>289</v>
      </c>
      <c r="AV34" s="40" t="s">
        <v>260</v>
      </c>
      <c r="AW34" s="40" t="s">
        <v>289</v>
      </c>
      <c r="AX34" s="40" t="s">
        <v>460</v>
      </c>
      <c r="AY34" s="39" t="s">
        <v>461</v>
      </c>
      <c r="AZ34" s="41" t="s">
        <v>462</v>
      </c>
      <c r="BA34" s="42" t="s">
        <v>179</v>
      </c>
      <c r="BB34" s="14"/>
      <c r="BC34" s="14"/>
    </row>
    <row r="35" spans="1:55" ht="16.5" customHeight="1" thickBot="1" x14ac:dyDescent="0.3">
      <c r="J35" t="s">
        <v>45</v>
      </c>
      <c r="K35" t="s">
        <v>16</v>
      </c>
      <c r="L35" s="3">
        <v>0.2</v>
      </c>
      <c r="M35" s="3">
        <v>1</v>
      </c>
      <c r="N35" s="3">
        <v>1</v>
      </c>
      <c r="Y35" s="24">
        <v>19</v>
      </c>
      <c r="Z35" s="24">
        <v>32</v>
      </c>
      <c r="AA35" s="24">
        <v>2037.9612119999999</v>
      </c>
      <c r="AB35" s="24">
        <v>39.6</v>
      </c>
      <c r="AC35" s="25">
        <v>7.93</v>
      </c>
      <c r="AD35" s="26">
        <v>7.68</v>
      </c>
      <c r="AE35" s="24" t="s">
        <v>109</v>
      </c>
      <c r="AF35" s="24">
        <v>5.75</v>
      </c>
      <c r="AG35" s="24">
        <v>10.6</v>
      </c>
      <c r="AH35" s="24">
        <v>5.35</v>
      </c>
      <c r="AI35" s="24">
        <v>9</v>
      </c>
      <c r="AJ35" s="24">
        <v>8.9499999999999993</v>
      </c>
      <c r="AK35" s="24">
        <v>12.2</v>
      </c>
      <c r="AM35" s="58">
        <v>40</v>
      </c>
      <c r="AN35" s="33">
        <v>30</v>
      </c>
      <c r="AO35" s="44"/>
      <c r="AP35" s="35" t="s">
        <v>475</v>
      </c>
      <c r="AQ35" s="36" t="s">
        <v>476</v>
      </c>
      <c r="AR35" s="37" t="s">
        <v>477</v>
      </c>
      <c r="AS35" s="38" t="s">
        <v>458</v>
      </c>
      <c r="AT35" s="39" t="s">
        <v>459</v>
      </c>
      <c r="AU35" s="40" t="s">
        <v>188</v>
      </c>
      <c r="AV35" s="40" t="s">
        <v>478</v>
      </c>
      <c r="AW35" s="40" t="s">
        <v>251</v>
      </c>
      <c r="AX35" s="40" t="s">
        <v>219</v>
      </c>
      <c r="AY35" s="39" t="s">
        <v>479</v>
      </c>
      <c r="AZ35" s="41" t="s">
        <v>474</v>
      </c>
      <c r="BA35" s="45" t="s">
        <v>191</v>
      </c>
      <c r="BB35" s="14"/>
      <c r="BC35" s="14"/>
    </row>
    <row r="36" spans="1:55" ht="16.5" customHeight="1" thickBot="1" x14ac:dyDescent="0.3">
      <c r="J36" t="s">
        <v>81</v>
      </c>
      <c r="K36" t="s">
        <v>17</v>
      </c>
      <c r="L36" s="3">
        <v>0.12</v>
      </c>
      <c r="M36" s="3">
        <v>1</v>
      </c>
      <c r="N36" s="3">
        <v>1</v>
      </c>
      <c r="Y36" s="24">
        <v>40</v>
      </c>
      <c r="Z36" s="24">
        <v>33</v>
      </c>
      <c r="AA36" s="24">
        <v>1642.5429799999999</v>
      </c>
      <c r="AB36" s="24">
        <v>33.799999999999997</v>
      </c>
      <c r="AC36" s="25">
        <v>6.77</v>
      </c>
      <c r="AD36" s="26">
        <v>7.59</v>
      </c>
      <c r="AE36" s="24" t="s">
        <v>112</v>
      </c>
      <c r="AF36" s="24">
        <v>5.2</v>
      </c>
      <c r="AG36" s="24">
        <v>7.8</v>
      </c>
      <c r="AH36" s="24">
        <v>6.35</v>
      </c>
      <c r="AI36" s="24">
        <v>11</v>
      </c>
      <c r="AJ36" s="24">
        <v>3.5</v>
      </c>
      <c r="AK36" s="24">
        <v>13.6</v>
      </c>
      <c r="AM36" s="58">
        <v>25</v>
      </c>
      <c r="AN36" s="33">
        <v>32</v>
      </c>
      <c r="AO36" s="34">
        <v>66</v>
      </c>
      <c r="AP36" s="35" t="s">
        <v>370</v>
      </c>
      <c r="AQ36" s="36" t="s">
        <v>371</v>
      </c>
      <c r="AR36" s="37" t="s">
        <v>372</v>
      </c>
      <c r="AS36" s="38" t="s">
        <v>373</v>
      </c>
      <c r="AT36" s="39" t="s">
        <v>374</v>
      </c>
      <c r="AU36" s="40" t="s">
        <v>301</v>
      </c>
      <c r="AV36" s="40" t="s">
        <v>346</v>
      </c>
      <c r="AW36" s="40" t="s">
        <v>260</v>
      </c>
      <c r="AX36" s="40" t="s">
        <v>375</v>
      </c>
      <c r="AY36" s="39" t="s">
        <v>253</v>
      </c>
      <c r="AZ36" s="41" t="s">
        <v>376</v>
      </c>
      <c r="BA36" s="42" t="s">
        <v>179</v>
      </c>
      <c r="BB36" s="14"/>
      <c r="BC36" s="14"/>
    </row>
    <row r="37" spans="1:55" ht="16.5" customHeight="1" thickBot="1" x14ac:dyDescent="0.3">
      <c r="E37" s="13"/>
      <c r="J37" t="s">
        <v>82</v>
      </c>
      <c r="K37" t="s">
        <v>18</v>
      </c>
      <c r="L37" s="3">
        <v>0.08</v>
      </c>
      <c r="M37" s="3">
        <v>1</v>
      </c>
      <c r="N37" s="3">
        <v>1</v>
      </c>
      <c r="Y37" s="24">
        <v>48</v>
      </c>
      <c r="Z37" s="24">
        <v>34</v>
      </c>
      <c r="AA37" s="24">
        <v>1511.148148</v>
      </c>
      <c r="AB37" s="24">
        <v>32.25</v>
      </c>
      <c r="AC37" s="25">
        <v>6.34</v>
      </c>
      <c r="AD37" s="26">
        <v>7.5</v>
      </c>
      <c r="AE37" s="24" t="s">
        <v>110</v>
      </c>
      <c r="AF37" s="24">
        <v>6.3</v>
      </c>
      <c r="AG37" s="24">
        <v>9.8000000000000007</v>
      </c>
      <c r="AH37" s="24">
        <v>7.2</v>
      </c>
      <c r="AI37" s="24">
        <v>6.7</v>
      </c>
      <c r="AJ37" s="24">
        <v>1.7</v>
      </c>
      <c r="AK37" s="24">
        <v>6</v>
      </c>
      <c r="AM37" s="58">
        <v>19</v>
      </c>
      <c r="AN37" s="33">
        <v>33</v>
      </c>
      <c r="AO37" s="44"/>
      <c r="AP37" s="35" t="s">
        <v>344</v>
      </c>
      <c r="AQ37" s="36" t="s">
        <v>184</v>
      </c>
      <c r="AR37" s="37" t="s">
        <v>288</v>
      </c>
      <c r="AS37" s="38" t="s">
        <v>345</v>
      </c>
      <c r="AT37" s="39" t="s">
        <v>346</v>
      </c>
      <c r="AU37" s="40" t="s">
        <v>251</v>
      </c>
      <c r="AV37" s="40" t="s">
        <v>209</v>
      </c>
      <c r="AW37" s="40" t="s">
        <v>186</v>
      </c>
      <c r="AX37" s="40" t="s">
        <v>347</v>
      </c>
      <c r="AY37" s="39" t="s">
        <v>348</v>
      </c>
      <c r="AZ37" s="41" t="s">
        <v>349</v>
      </c>
      <c r="BA37" s="45" t="s">
        <v>191</v>
      </c>
      <c r="BB37" s="14"/>
      <c r="BC37" s="14"/>
    </row>
    <row r="38" spans="1:55" ht="16.5" customHeight="1" thickBot="1" x14ac:dyDescent="0.3">
      <c r="J38" t="s">
        <v>48</v>
      </c>
      <c r="K38" t="s">
        <v>19</v>
      </c>
      <c r="L38" s="3">
        <v>0.14000000000000001</v>
      </c>
      <c r="M38" s="3">
        <v>1</v>
      </c>
      <c r="N38" s="3">
        <v>0.6</v>
      </c>
      <c r="Y38" s="24">
        <v>29</v>
      </c>
      <c r="Z38" s="24">
        <v>31</v>
      </c>
      <c r="AA38" s="24">
        <v>1870.068771</v>
      </c>
      <c r="AB38" s="24">
        <v>36.450000000000003</v>
      </c>
      <c r="AC38" s="25">
        <v>7.22</v>
      </c>
      <c r="AD38" s="26">
        <v>7.49</v>
      </c>
      <c r="AE38" s="24" t="s">
        <v>109</v>
      </c>
      <c r="AF38" s="24">
        <v>8.15</v>
      </c>
      <c r="AG38" s="24">
        <v>8.1999999999999993</v>
      </c>
      <c r="AH38" s="24">
        <v>8</v>
      </c>
      <c r="AI38" s="24">
        <v>5.6</v>
      </c>
      <c r="AJ38" s="24">
        <v>6.15</v>
      </c>
      <c r="AK38" s="24">
        <v>12.6</v>
      </c>
      <c r="AM38" s="58">
        <v>39</v>
      </c>
      <c r="AN38" s="33">
        <v>33</v>
      </c>
      <c r="AO38" s="44"/>
      <c r="AP38" s="35" t="s">
        <v>471</v>
      </c>
      <c r="AQ38" s="36" t="s">
        <v>472</v>
      </c>
      <c r="AR38" s="37" t="s">
        <v>396</v>
      </c>
      <c r="AS38" s="38" t="s">
        <v>345</v>
      </c>
      <c r="AT38" s="39" t="s">
        <v>346</v>
      </c>
      <c r="AU38" s="40" t="s">
        <v>288</v>
      </c>
      <c r="AV38" s="40" t="s">
        <v>387</v>
      </c>
      <c r="AW38" s="40" t="s">
        <v>183</v>
      </c>
      <c r="AX38" s="40" t="s">
        <v>277</v>
      </c>
      <c r="AY38" s="39" t="s">
        <v>473</v>
      </c>
      <c r="AZ38" s="41" t="s">
        <v>474</v>
      </c>
      <c r="BA38" s="45" t="s">
        <v>191</v>
      </c>
      <c r="BB38" s="14"/>
      <c r="BC38" s="14"/>
    </row>
    <row r="39" spans="1:55" ht="16.5" customHeight="1" thickBot="1" x14ac:dyDescent="0.3">
      <c r="J39" t="s">
        <v>55</v>
      </c>
      <c r="K39" t="s">
        <v>20</v>
      </c>
      <c r="L39" s="3">
        <v>0.21</v>
      </c>
      <c r="M39" s="3">
        <v>1</v>
      </c>
      <c r="N39" s="3">
        <v>0.8</v>
      </c>
      <c r="Y39" s="24">
        <v>46</v>
      </c>
      <c r="Z39" s="24">
        <v>35</v>
      </c>
      <c r="AA39" s="24">
        <v>1550.9664</v>
      </c>
      <c r="AB39" s="24">
        <v>32.299999999999997</v>
      </c>
      <c r="AC39" s="25">
        <v>6.46</v>
      </c>
      <c r="AD39" s="26">
        <v>7.41</v>
      </c>
      <c r="AE39" s="24" t="s">
        <v>112</v>
      </c>
      <c r="AF39" s="24">
        <v>7.7</v>
      </c>
      <c r="AG39" s="24">
        <v>8.6</v>
      </c>
      <c r="AH39" s="24">
        <v>6</v>
      </c>
      <c r="AI39" s="24">
        <v>7.35</v>
      </c>
      <c r="AJ39" s="24">
        <v>2.65</v>
      </c>
      <c r="AK39" s="24">
        <v>11</v>
      </c>
      <c r="AM39" s="58">
        <v>38</v>
      </c>
      <c r="AN39" s="33">
        <v>35</v>
      </c>
      <c r="AO39" s="34">
        <v>101</v>
      </c>
      <c r="AP39" s="35" t="s">
        <v>463</v>
      </c>
      <c r="AQ39" s="36" t="s">
        <v>464</v>
      </c>
      <c r="AR39" s="37" t="s">
        <v>337</v>
      </c>
      <c r="AS39" s="38" t="s">
        <v>465</v>
      </c>
      <c r="AT39" s="39" t="s">
        <v>466</v>
      </c>
      <c r="AU39" s="40" t="s">
        <v>467</v>
      </c>
      <c r="AV39" s="40" t="s">
        <v>396</v>
      </c>
      <c r="AW39" s="40" t="s">
        <v>219</v>
      </c>
      <c r="AX39" s="40" t="s">
        <v>468</v>
      </c>
      <c r="AY39" s="39" t="s">
        <v>469</v>
      </c>
      <c r="AZ39" s="41" t="s">
        <v>470</v>
      </c>
      <c r="BA39" s="42" t="s">
        <v>179</v>
      </c>
      <c r="BB39" s="14"/>
      <c r="BC39" s="14"/>
    </row>
    <row r="40" spans="1:55" ht="16.5" customHeight="1" thickBot="1" x14ac:dyDescent="0.3">
      <c r="J40" t="s">
        <v>83</v>
      </c>
      <c r="K40" t="s">
        <v>21</v>
      </c>
      <c r="L40" s="3">
        <v>0.05</v>
      </c>
      <c r="M40" s="3">
        <v>1</v>
      </c>
      <c r="N40" s="3">
        <v>0.5</v>
      </c>
      <c r="Y40" s="24">
        <v>24</v>
      </c>
      <c r="Z40" s="24">
        <v>37</v>
      </c>
      <c r="AA40" s="24">
        <v>1962.4231259999999</v>
      </c>
      <c r="AB40" s="24">
        <v>38.5</v>
      </c>
      <c r="AC40" s="25">
        <v>7.64</v>
      </c>
      <c r="AD40" s="26">
        <v>7.4</v>
      </c>
      <c r="AE40" s="24" t="s">
        <v>110</v>
      </c>
      <c r="AF40" s="24">
        <v>6.2</v>
      </c>
      <c r="AG40" s="24">
        <v>9.6</v>
      </c>
      <c r="AH40" s="24">
        <v>6.45</v>
      </c>
      <c r="AI40" s="24">
        <v>7.35</v>
      </c>
      <c r="AJ40" s="24">
        <v>8.6</v>
      </c>
      <c r="AK40" s="24">
        <v>10.8</v>
      </c>
      <c r="AM40" s="58">
        <v>34</v>
      </c>
      <c r="AN40" s="33">
        <v>36</v>
      </c>
      <c r="AO40" s="34">
        <v>96</v>
      </c>
      <c r="AP40" s="35" t="s">
        <v>427</v>
      </c>
      <c r="AQ40" s="36" t="s">
        <v>428</v>
      </c>
      <c r="AR40" s="37" t="s">
        <v>429</v>
      </c>
      <c r="AS40" s="38" t="s">
        <v>430</v>
      </c>
      <c r="AT40" s="39" t="s">
        <v>431</v>
      </c>
      <c r="AU40" s="40" t="s">
        <v>337</v>
      </c>
      <c r="AV40" s="40" t="s">
        <v>321</v>
      </c>
      <c r="AW40" s="40" t="s">
        <v>432</v>
      </c>
      <c r="AX40" s="40" t="s">
        <v>433</v>
      </c>
      <c r="AY40" s="39" t="s">
        <v>434</v>
      </c>
      <c r="AZ40" s="41" t="s">
        <v>435</v>
      </c>
      <c r="BA40" s="42" t="s">
        <v>179</v>
      </c>
      <c r="BB40" s="43" t="s">
        <v>436</v>
      </c>
      <c r="BC40" s="43" t="s">
        <v>437</v>
      </c>
    </row>
    <row r="41" spans="1:55" ht="16.5" customHeight="1" thickBot="1" x14ac:dyDescent="0.3">
      <c r="J41" t="s">
        <v>64</v>
      </c>
      <c r="K41" t="s">
        <v>22</v>
      </c>
      <c r="L41" s="3">
        <v>0.15</v>
      </c>
      <c r="M41" s="3">
        <v>1</v>
      </c>
      <c r="N41" s="3">
        <v>0.4</v>
      </c>
      <c r="Y41" s="24">
        <v>63</v>
      </c>
      <c r="Z41" s="24">
        <v>36</v>
      </c>
      <c r="AA41" s="24">
        <v>1402.2038729999999</v>
      </c>
      <c r="AB41" s="24">
        <v>30.35</v>
      </c>
      <c r="AC41" s="25">
        <v>6.01</v>
      </c>
      <c r="AD41" s="26">
        <v>7.36</v>
      </c>
      <c r="AE41" s="24" t="s">
        <v>112</v>
      </c>
      <c r="AF41" s="24">
        <v>5.6</v>
      </c>
      <c r="AG41" s="24">
        <v>8.1999999999999993</v>
      </c>
      <c r="AH41" s="24">
        <v>7.9</v>
      </c>
      <c r="AI41" s="24">
        <v>7.75</v>
      </c>
      <c r="AJ41" s="24">
        <v>0.6</v>
      </c>
      <c r="AK41" s="24">
        <v>-0.2</v>
      </c>
      <c r="AM41" s="58">
        <v>32</v>
      </c>
      <c r="AN41" s="33">
        <v>37</v>
      </c>
      <c r="AO41" s="34">
        <v>79</v>
      </c>
      <c r="AP41" s="35" t="s">
        <v>410</v>
      </c>
      <c r="AQ41" s="36" t="s">
        <v>411</v>
      </c>
      <c r="AR41" s="37" t="s">
        <v>412</v>
      </c>
      <c r="AS41" s="38" t="s">
        <v>413</v>
      </c>
      <c r="AT41" s="39" t="s">
        <v>414</v>
      </c>
      <c r="AU41" s="40" t="s">
        <v>279</v>
      </c>
      <c r="AV41" s="40" t="s">
        <v>279</v>
      </c>
      <c r="AW41" s="40" t="s">
        <v>271</v>
      </c>
      <c r="AX41" s="40" t="s">
        <v>415</v>
      </c>
      <c r="AY41" s="39" t="s">
        <v>323</v>
      </c>
      <c r="AZ41" s="41" t="s">
        <v>416</v>
      </c>
      <c r="BA41" s="42" t="s">
        <v>179</v>
      </c>
      <c r="BB41" s="43" t="s">
        <v>417</v>
      </c>
      <c r="BC41" s="43" t="s">
        <v>120</v>
      </c>
    </row>
    <row r="42" spans="1:55" ht="16.5" customHeight="1" thickBot="1" x14ac:dyDescent="0.3">
      <c r="J42" t="s">
        <v>84</v>
      </c>
      <c r="K42" t="s">
        <v>23</v>
      </c>
      <c r="L42" s="3">
        <v>0.05</v>
      </c>
      <c r="M42" s="3">
        <v>1</v>
      </c>
      <c r="N42" s="3" t="s">
        <v>141</v>
      </c>
      <c r="Y42" s="24">
        <v>23</v>
      </c>
      <c r="Z42" s="24">
        <v>40</v>
      </c>
      <c r="AA42" s="24">
        <v>1970.3741460000001</v>
      </c>
      <c r="AB42" s="24">
        <v>38.549999999999997</v>
      </c>
      <c r="AC42" s="25">
        <v>7.71</v>
      </c>
      <c r="AD42" s="26">
        <v>7.34</v>
      </c>
      <c r="AE42" s="24" t="s">
        <v>109</v>
      </c>
      <c r="AF42" s="24">
        <v>6.35</v>
      </c>
      <c r="AG42" s="24">
        <v>8.4</v>
      </c>
      <c r="AH42" s="24">
        <v>5.3</v>
      </c>
      <c r="AI42" s="24">
        <v>9.3000000000000007</v>
      </c>
      <c r="AJ42" s="24">
        <v>9.1999999999999993</v>
      </c>
      <c r="AK42" s="24">
        <v>10.8</v>
      </c>
      <c r="AM42" s="58">
        <v>35</v>
      </c>
      <c r="AN42" s="33">
        <v>38</v>
      </c>
      <c r="AO42" s="34">
        <v>90</v>
      </c>
      <c r="AP42" s="35" t="s">
        <v>438</v>
      </c>
      <c r="AQ42" s="36" t="s">
        <v>439</v>
      </c>
      <c r="AR42" s="37" t="s">
        <v>440</v>
      </c>
      <c r="AS42" s="38" t="s">
        <v>441</v>
      </c>
      <c r="AT42" s="39" t="s">
        <v>442</v>
      </c>
      <c r="AU42" s="40" t="s">
        <v>443</v>
      </c>
      <c r="AV42" s="40" t="s">
        <v>219</v>
      </c>
      <c r="AW42" s="40" t="s">
        <v>277</v>
      </c>
      <c r="AX42" s="40" t="s">
        <v>444</v>
      </c>
      <c r="AY42" s="39" t="s">
        <v>445</v>
      </c>
      <c r="AZ42" s="41" t="s">
        <v>446</v>
      </c>
      <c r="BA42" s="42" t="s">
        <v>179</v>
      </c>
      <c r="BB42" s="43" t="s">
        <v>447</v>
      </c>
      <c r="BC42" s="43" t="s">
        <v>114</v>
      </c>
    </row>
    <row r="43" spans="1:55" ht="16.5" customHeight="1" thickBot="1" x14ac:dyDescent="0.3">
      <c r="Y43" s="24">
        <v>54</v>
      </c>
      <c r="Z43" s="24">
        <v>41</v>
      </c>
      <c r="AA43" s="24">
        <v>1483.8676680000001</v>
      </c>
      <c r="AB43" s="24">
        <v>31.55</v>
      </c>
      <c r="AC43" s="25">
        <v>6.35</v>
      </c>
      <c r="AD43" s="26">
        <v>7.33</v>
      </c>
      <c r="AE43" s="24" t="s">
        <v>110</v>
      </c>
      <c r="AF43" s="24">
        <v>7.1</v>
      </c>
      <c r="AG43" s="24">
        <v>7.8</v>
      </c>
      <c r="AH43" s="24">
        <v>4.8499999999999996</v>
      </c>
      <c r="AI43" s="24">
        <v>9.5500000000000007</v>
      </c>
      <c r="AJ43" s="24">
        <v>2.4500000000000002</v>
      </c>
      <c r="AK43" s="24">
        <v>10.8</v>
      </c>
      <c r="AM43" s="58">
        <v>52</v>
      </c>
      <c r="AN43" s="33">
        <v>39</v>
      </c>
      <c r="AO43" s="34">
        <v>140</v>
      </c>
      <c r="AP43" s="35" t="s">
        <v>546</v>
      </c>
      <c r="AQ43" s="36" t="s">
        <v>541</v>
      </c>
      <c r="AR43" s="37" t="s">
        <v>452</v>
      </c>
      <c r="AS43" s="38" t="s">
        <v>547</v>
      </c>
      <c r="AT43" s="39" t="s">
        <v>548</v>
      </c>
      <c r="AU43" s="40" t="s">
        <v>308</v>
      </c>
      <c r="AV43" s="40" t="s">
        <v>346</v>
      </c>
      <c r="AW43" s="40" t="s">
        <v>209</v>
      </c>
      <c r="AX43" s="40" t="s">
        <v>352</v>
      </c>
      <c r="AY43" s="39" t="s">
        <v>549</v>
      </c>
      <c r="AZ43" s="41" t="s">
        <v>550</v>
      </c>
      <c r="BA43" s="42" t="s">
        <v>179</v>
      </c>
      <c r="BB43" s="14"/>
      <c r="BC43" s="14"/>
    </row>
    <row r="44" spans="1:55" ht="16.5" customHeight="1" thickBot="1" x14ac:dyDescent="0.3">
      <c r="Y44" s="24">
        <v>44</v>
      </c>
      <c r="Z44" s="24">
        <v>39</v>
      </c>
      <c r="AA44" s="24">
        <v>1556.777069</v>
      </c>
      <c r="AB44" s="24">
        <v>32.549999999999997</v>
      </c>
      <c r="AC44" s="25">
        <v>6.53</v>
      </c>
      <c r="AD44" s="26">
        <v>7.31</v>
      </c>
      <c r="AE44" s="24" t="s">
        <v>112</v>
      </c>
      <c r="AF44" s="24">
        <v>7.7</v>
      </c>
      <c r="AG44" s="24">
        <v>9</v>
      </c>
      <c r="AH44" s="24">
        <v>5.0999999999999996</v>
      </c>
      <c r="AI44" s="24">
        <v>7.45</v>
      </c>
      <c r="AJ44" s="24">
        <v>3.4</v>
      </c>
      <c r="AK44" s="24">
        <v>11.8</v>
      </c>
      <c r="AM44" s="58">
        <v>28</v>
      </c>
      <c r="AN44" s="33">
        <v>40</v>
      </c>
      <c r="AO44" s="44"/>
      <c r="AP44" s="35" t="s">
        <v>388</v>
      </c>
      <c r="AQ44" s="36" t="s">
        <v>389</v>
      </c>
      <c r="AR44" s="37" t="s">
        <v>390</v>
      </c>
      <c r="AS44" s="38" t="s">
        <v>391</v>
      </c>
      <c r="AT44" s="39" t="s">
        <v>288</v>
      </c>
      <c r="AU44" s="40" t="s">
        <v>281</v>
      </c>
      <c r="AV44" s="40" t="s">
        <v>348</v>
      </c>
      <c r="AW44" s="40" t="s">
        <v>342</v>
      </c>
      <c r="AX44" s="40" t="s">
        <v>183</v>
      </c>
      <c r="AY44" s="39" t="s">
        <v>281</v>
      </c>
      <c r="AZ44" s="41" t="s">
        <v>392</v>
      </c>
      <c r="BA44" s="45" t="s">
        <v>191</v>
      </c>
      <c r="BB44" s="14"/>
      <c r="BC44" s="14"/>
    </row>
    <row r="45" spans="1:55" ht="16.5" customHeight="1" thickBot="1" x14ac:dyDescent="0.3">
      <c r="Y45" s="24">
        <v>61</v>
      </c>
      <c r="Z45" s="24">
        <v>38</v>
      </c>
      <c r="AA45" s="24">
        <v>1424.4459380000001</v>
      </c>
      <c r="AB45" s="24">
        <v>30.55</v>
      </c>
      <c r="AC45" s="25">
        <v>6.07</v>
      </c>
      <c r="AD45" s="26">
        <v>7.24</v>
      </c>
      <c r="AE45" s="24" t="s">
        <v>109</v>
      </c>
      <c r="AF45" s="24">
        <v>7.15</v>
      </c>
      <c r="AG45" s="24">
        <v>7.8</v>
      </c>
      <c r="AH45" s="24">
        <v>6.95</v>
      </c>
      <c r="AI45" s="24">
        <v>7.05</v>
      </c>
      <c r="AJ45" s="24">
        <v>1.4</v>
      </c>
      <c r="AK45" s="24">
        <v>9</v>
      </c>
      <c r="AM45" s="58">
        <v>26</v>
      </c>
      <c r="AN45" s="33">
        <v>41</v>
      </c>
      <c r="AO45" s="44"/>
      <c r="AP45" s="35" t="s">
        <v>384</v>
      </c>
      <c r="AQ45" s="36" t="s">
        <v>378</v>
      </c>
      <c r="AR45" s="37" t="s">
        <v>379</v>
      </c>
      <c r="AS45" s="38" t="s">
        <v>385</v>
      </c>
      <c r="AT45" s="39" t="s">
        <v>386</v>
      </c>
      <c r="AU45" s="40" t="s">
        <v>289</v>
      </c>
      <c r="AV45" s="40" t="s">
        <v>387</v>
      </c>
      <c r="AW45" s="40" t="s">
        <v>289</v>
      </c>
      <c r="AX45" s="40" t="s">
        <v>382</v>
      </c>
      <c r="AY45" s="39" t="s">
        <v>387</v>
      </c>
      <c r="AZ45" s="41" t="s">
        <v>120</v>
      </c>
      <c r="BA45" s="45" t="s">
        <v>191</v>
      </c>
      <c r="BB45" s="14"/>
      <c r="BC45" s="14"/>
    </row>
    <row r="46" spans="1:55" ht="16.5" customHeight="1" thickBot="1" x14ac:dyDescent="0.3">
      <c r="Y46" s="24">
        <v>33</v>
      </c>
      <c r="Z46" s="24">
        <v>43</v>
      </c>
      <c r="AA46" s="24">
        <v>1765.382996</v>
      </c>
      <c r="AB46" s="24">
        <v>35.75</v>
      </c>
      <c r="AC46" s="25">
        <v>7.16</v>
      </c>
      <c r="AD46" s="26">
        <v>7.2</v>
      </c>
      <c r="AE46" s="24" t="s">
        <v>109</v>
      </c>
      <c r="AF46" s="24">
        <v>6.5</v>
      </c>
      <c r="AG46" s="24">
        <v>10.8</v>
      </c>
      <c r="AH46" s="24">
        <v>5.25</v>
      </c>
      <c r="AI46" s="24">
        <v>6.25</v>
      </c>
      <c r="AJ46" s="24">
        <v>7</v>
      </c>
      <c r="AK46" s="24">
        <v>12.8</v>
      </c>
      <c r="AM46" s="58">
        <v>45</v>
      </c>
      <c r="AN46" s="33">
        <v>42</v>
      </c>
      <c r="AO46" s="44"/>
      <c r="AP46" s="35" t="s">
        <v>508</v>
      </c>
      <c r="AQ46" s="36" t="s">
        <v>509</v>
      </c>
      <c r="AR46" s="37" t="s">
        <v>510</v>
      </c>
      <c r="AS46" s="38" t="s">
        <v>511</v>
      </c>
      <c r="AT46" s="39" t="s">
        <v>280</v>
      </c>
      <c r="AU46" s="40" t="s">
        <v>342</v>
      </c>
      <c r="AV46" s="40" t="s">
        <v>288</v>
      </c>
      <c r="AW46" s="40" t="s">
        <v>289</v>
      </c>
      <c r="AX46" s="40" t="s">
        <v>512</v>
      </c>
      <c r="AY46" s="39" t="s">
        <v>361</v>
      </c>
      <c r="AZ46" s="41" t="s">
        <v>513</v>
      </c>
      <c r="BA46" s="45" t="s">
        <v>191</v>
      </c>
      <c r="BB46" s="14"/>
      <c r="BC46" s="14"/>
    </row>
    <row r="47" spans="1:55" ht="16.5" customHeight="1" thickBot="1" x14ac:dyDescent="0.3">
      <c r="Y47" s="24">
        <v>32</v>
      </c>
      <c r="Z47" s="24">
        <v>47</v>
      </c>
      <c r="AA47" s="24">
        <v>1784.363785</v>
      </c>
      <c r="AB47" s="24">
        <v>35.799999999999997</v>
      </c>
      <c r="AC47" s="25">
        <v>7.37</v>
      </c>
      <c r="AD47" s="26">
        <v>7.19</v>
      </c>
      <c r="AE47" s="24" t="s">
        <v>112</v>
      </c>
      <c r="AF47" s="24">
        <v>1.85</v>
      </c>
      <c r="AG47" s="24">
        <v>11.6</v>
      </c>
      <c r="AH47" s="24">
        <v>5.35</v>
      </c>
      <c r="AI47" s="24">
        <v>9.9499999999999993</v>
      </c>
      <c r="AJ47" s="24">
        <v>8.1</v>
      </c>
      <c r="AK47" s="24">
        <v>13.2</v>
      </c>
      <c r="AM47" s="58">
        <v>45</v>
      </c>
      <c r="AN47" s="33">
        <v>42</v>
      </c>
      <c r="AO47" s="44"/>
      <c r="AP47" s="35" t="s">
        <v>514</v>
      </c>
      <c r="AQ47" s="36" t="s">
        <v>509</v>
      </c>
      <c r="AR47" s="37" t="s">
        <v>510</v>
      </c>
      <c r="AS47" s="38" t="s">
        <v>511</v>
      </c>
      <c r="AT47" s="39" t="s">
        <v>280</v>
      </c>
      <c r="AU47" s="40" t="s">
        <v>342</v>
      </c>
      <c r="AV47" s="40" t="s">
        <v>382</v>
      </c>
      <c r="AW47" s="40" t="s">
        <v>268</v>
      </c>
      <c r="AX47" s="40" t="s">
        <v>277</v>
      </c>
      <c r="AY47" s="39" t="s">
        <v>361</v>
      </c>
      <c r="AZ47" s="41" t="s">
        <v>515</v>
      </c>
      <c r="BA47" s="45" t="s">
        <v>191</v>
      </c>
      <c r="BB47" s="14"/>
      <c r="BC47" s="14"/>
    </row>
    <row r="48" spans="1:55" ht="16.5" customHeight="1" thickBot="1" x14ac:dyDescent="0.3">
      <c r="Y48" s="24">
        <v>47</v>
      </c>
      <c r="Z48" s="24">
        <v>44</v>
      </c>
      <c r="AA48" s="24">
        <v>1541.841457</v>
      </c>
      <c r="AB48" s="24">
        <v>32.299999999999997</v>
      </c>
      <c r="AC48" s="25">
        <v>6.46</v>
      </c>
      <c r="AD48" s="26">
        <v>7.1</v>
      </c>
      <c r="AE48" s="24" t="s">
        <v>112</v>
      </c>
      <c r="AF48" s="24">
        <v>4.6500000000000004</v>
      </c>
      <c r="AG48" s="24">
        <v>9.6</v>
      </c>
      <c r="AH48" s="24">
        <v>7.65</v>
      </c>
      <c r="AI48" s="24">
        <v>6.5</v>
      </c>
      <c r="AJ48" s="24">
        <v>3.9</v>
      </c>
      <c r="AK48" s="24">
        <v>6.2</v>
      </c>
      <c r="AM48" s="58">
        <v>36</v>
      </c>
      <c r="AN48" s="33">
        <v>44</v>
      </c>
      <c r="AO48" s="34">
        <v>88</v>
      </c>
      <c r="AP48" s="35" t="s">
        <v>448</v>
      </c>
      <c r="AQ48" s="36" t="s">
        <v>401</v>
      </c>
      <c r="AR48" s="37" t="s">
        <v>449</v>
      </c>
      <c r="AS48" s="38" t="s">
        <v>450</v>
      </c>
      <c r="AT48" s="39" t="s">
        <v>372</v>
      </c>
      <c r="AU48" s="40" t="s">
        <v>271</v>
      </c>
      <c r="AV48" s="40" t="s">
        <v>451</v>
      </c>
      <c r="AW48" s="40" t="s">
        <v>289</v>
      </c>
      <c r="AX48" s="40" t="s">
        <v>452</v>
      </c>
      <c r="AY48" s="39" t="s">
        <v>453</v>
      </c>
      <c r="AZ48" s="41" t="s">
        <v>454</v>
      </c>
      <c r="BA48" s="42" t="s">
        <v>179</v>
      </c>
      <c r="BB48" s="43" t="s">
        <v>455</v>
      </c>
      <c r="BC48" s="14"/>
    </row>
    <row r="49" spans="25:55" ht="16.5" customHeight="1" thickBot="1" x14ac:dyDescent="0.3">
      <c r="Y49" s="24">
        <v>43</v>
      </c>
      <c r="Z49" s="24">
        <v>45</v>
      </c>
      <c r="AA49" s="24">
        <v>1569.8532029999999</v>
      </c>
      <c r="AB49" s="24">
        <v>32.6</v>
      </c>
      <c r="AC49" s="25">
        <v>6.52</v>
      </c>
      <c r="AD49" s="26">
        <v>7.06</v>
      </c>
      <c r="AE49" s="24" t="s">
        <v>113</v>
      </c>
      <c r="AF49" s="24">
        <v>8.6999999999999993</v>
      </c>
      <c r="AG49" s="24">
        <v>9.6</v>
      </c>
      <c r="AH49" s="24">
        <v>5.5</v>
      </c>
      <c r="AI49" s="24">
        <v>4.45</v>
      </c>
      <c r="AJ49" s="24">
        <v>4.3499999999999996</v>
      </c>
      <c r="AK49" s="24">
        <v>10.8</v>
      </c>
      <c r="AM49" s="58">
        <v>54</v>
      </c>
      <c r="AN49" s="33">
        <v>45</v>
      </c>
      <c r="AO49" s="44"/>
      <c r="AP49" s="35" t="s">
        <v>551</v>
      </c>
      <c r="AQ49" s="36" t="s">
        <v>552</v>
      </c>
      <c r="AR49" s="37" t="s">
        <v>260</v>
      </c>
      <c r="AS49" s="38" t="s">
        <v>553</v>
      </c>
      <c r="AT49" s="39" t="s">
        <v>271</v>
      </c>
      <c r="AU49" s="40" t="s">
        <v>460</v>
      </c>
      <c r="AV49" s="40" t="s">
        <v>382</v>
      </c>
      <c r="AW49" s="40" t="s">
        <v>250</v>
      </c>
      <c r="AX49" s="40" t="s">
        <v>251</v>
      </c>
      <c r="AY49" s="39" t="s">
        <v>479</v>
      </c>
      <c r="AZ49" s="41" t="s">
        <v>554</v>
      </c>
      <c r="BA49" s="45" t="s">
        <v>191</v>
      </c>
      <c r="BB49" s="14"/>
      <c r="BC49" s="14"/>
    </row>
    <row r="50" spans="25:55" ht="16.5" customHeight="1" thickBot="1" x14ac:dyDescent="0.3">
      <c r="Y50" s="24">
        <v>17</v>
      </c>
      <c r="Z50" s="24">
        <v>46</v>
      </c>
      <c r="AA50" s="24">
        <v>2113.8260190000001</v>
      </c>
      <c r="AB50" s="24">
        <v>39.950000000000003</v>
      </c>
      <c r="AC50" s="25">
        <v>8.01</v>
      </c>
      <c r="AD50" s="26">
        <v>7.01</v>
      </c>
      <c r="AE50" s="14"/>
      <c r="AF50" s="24">
        <v>7.35</v>
      </c>
      <c r="AG50" s="24">
        <v>7.8</v>
      </c>
      <c r="AH50" s="24">
        <v>6.5</v>
      </c>
      <c r="AI50" s="24">
        <v>6.4</v>
      </c>
      <c r="AJ50" s="24">
        <v>12</v>
      </c>
      <c r="AK50" s="24">
        <v>12.2</v>
      </c>
      <c r="AM50" s="58">
        <v>26</v>
      </c>
      <c r="AN50" s="33">
        <v>46</v>
      </c>
      <c r="AO50" s="44"/>
      <c r="AP50" s="35" t="s">
        <v>377</v>
      </c>
      <c r="AQ50" s="36" t="s">
        <v>378</v>
      </c>
      <c r="AR50" s="37" t="s">
        <v>379</v>
      </c>
      <c r="AS50" s="38" t="s">
        <v>380</v>
      </c>
      <c r="AT50" s="39" t="s">
        <v>381</v>
      </c>
      <c r="AU50" s="40" t="s">
        <v>187</v>
      </c>
      <c r="AV50" s="40" t="s">
        <v>382</v>
      </c>
      <c r="AW50" s="40" t="s">
        <v>288</v>
      </c>
      <c r="AX50" s="40" t="s">
        <v>294</v>
      </c>
      <c r="AY50" s="39" t="s">
        <v>189</v>
      </c>
      <c r="AZ50" s="41" t="s">
        <v>383</v>
      </c>
      <c r="BA50" s="45" t="s">
        <v>191</v>
      </c>
      <c r="BB50" s="14"/>
      <c r="BC50" s="14"/>
    </row>
    <row r="51" spans="25:55" ht="16.5" customHeight="1" thickBot="1" x14ac:dyDescent="0.3">
      <c r="Y51" s="24">
        <v>45</v>
      </c>
      <c r="Z51" s="24">
        <v>42</v>
      </c>
      <c r="AA51" s="24">
        <v>1552.3027039999999</v>
      </c>
      <c r="AB51" s="24">
        <v>32.35</v>
      </c>
      <c r="AC51" s="25">
        <v>6.39</v>
      </c>
      <c r="AD51" s="26">
        <v>7</v>
      </c>
      <c r="AE51" s="24" t="s">
        <v>113</v>
      </c>
      <c r="AF51" s="24">
        <v>5.75</v>
      </c>
      <c r="AG51" s="24">
        <v>4.8</v>
      </c>
      <c r="AH51" s="24">
        <v>8.0500000000000007</v>
      </c>
      <c r="AI51" s="24">
        <v>9.4</v>
      </c>
      <c r="AJ51" s="24">
        <v>3.95</v>
      </c>
      <c r="AK51" s="24">
        <v>8</v>
      </c>
      <c r="AM51" s="58">
        <v>42</v>
      </c>
      <c r="AN51" s="33">
        <v>47</v>
      </c>
      <c r="AO51" s="44"/>
      <c r="AP51" s="35" t="s">
        <v>489</v>
      </c>
      <c r="AQ51" s="36" t="s">
        <v>293</v>
      </c>
      <c r="AR51" s="37" t="s">
        <v>490</v>
      </c>
      <c r="AS51" s="38" t="s">
        <v>491</v>
      </c>
      <c r="AT51" s="39" t="s">
        <v>492</v>
      </c>
      <c r="AU51" s="40" t="s">
        <v>493</v>
      </c>
      <c r="AV51" s="40" t="s">
        <v>493</v>
      </c>
      <c r="AW51" s="40" t="s">
        <v>188</v>
      </c>
      <c r="AX51" s="40" t="s">
        <v>396</v>
      </c>
      <c r="AY51" s="39" t="s">
        <v>494</v>
      </c>
      <c r="AZ51" s="41" t="s">
        <v>495</v>
      </c>
      <c r="BA51" s="45" t="s">
        <v>191</v>
      </c>
      <c r="BB51" s="14"/>
      <c r="BC51" s="14"/>
    </row>
    <row r="52" spans="25:55" ht="16.5" customHeight="1" thickBot="1" x14ac:dyDescent="0.3">
      <c r="Y52" s="24">
        <v>27</v>
      </c>
      <c r="Z52" s="24">
        <v>48</v>
      </c>
      <c r="AA52" s="24">
        <v>1949.136536</v>
      </c>
      <c r="AB52" s="24">
        <v>37.549999999999997</v>
      </c>
      <c r="AC52" s="25">
        <v>7.55</v>
      </c>
      <c r="AD52" s="26">
        <v>6.84</v>
      </c>
      <c r="AE52" s="24" t="s">
        <v>114</v>
      </c>
      <c r="AF52" s="24">
        <v>7.15</v>
      </c>
      <c r="AG52" s="24">
        <v>7.2</v>
      </c>
      <c r="AH52" s="24">
        <v>6.6</v>
      </c>
      <c r="AI52" s="24">
        <v>6.4</v>
      </c>
      <c r="AJ52" s="24">
        <v>10.4</v>
      </c>
      <c r="AK52" s="24">
        <v>10.199999999999999</v>
      </c>
      <c r="AM52" s="58">
        <v>41</v>
      </c>
      <c r="AN52" s="33">
        <v>48</v>
      </c>
      <c r="AO52" s="34">
        <v>107</v>
      </c>
      <c r="AP52" s="35" t="s">
        <v>480</v>
      </c>
      <c r="AQ52" s="36" t="s">
        <v>481</v>
      </c>
      <c r="AR52" s="37" t="s">
        <v>482</v>
      </c>
      <c r="AS52" s="38" t="s">
        <v>483</v>
      </c>
      <c r="AT52" s="39" t="s">
        <v>484</v>
      </c>
      <c r="AU52" s="40" t="s">
        <v>303</v>
      </c>
      <c r="AV52" s="40" t="s">
        <v>294</v>
      </c>
      <c r="AW52" s="40" t="s">
        <v>485</v>
      </c>
      <c r="AX52" s="40" t="s">
        <v>486</v>
      </c>
      <c r="AY52" s="39" t="s">
        <v>487</v>
      </c>
      <c r="AZ52" s="41" t="s">
        <v>488</v>
      </c>
      <c r="BA52" s="42" t="s">
        <v>179</v>
      </c>
      <c r="BB52" s="14"/>
      <c r="BC52" s="14"/>
    </row>
    <row r="53" spans="25:55" ht="16.5" customHeight="1" thickBot="1" x14ac:dyDescent="0.3">
      <c r="Y53" s="24">
        <v>78</v>
      </c>
      <c r="Z53" s="24">
        <v>50</v>
      </c>
      <c r="AA53" s="24">
        <v>1203.419159</v>
      </c>
      <c r="AB53" s="24">
        <v>28.7</v>
      </c>
      <c r="AC53" s="25">
        <v>5.63</v>
      </c>
      <c r="AD53" s="26">
        <v>6.84</v>
      </c>
      <c r="AE53" s="24" t="s">
        <v>112</v>
      </c>
      <c r="AF53" s="24">
        <v>5.85</v>
      </c>
      <c r="AG53" s="24">
        <v>9.8000000000000007</v>
      </c>
      <c r="AH53" s="24">
        <v>4.95</v>
      </c>
      <c r="AI53" s="24">
        <v>6.75</v>
      </c>
      <c r="AJ53" s="24">
        <v>0.8</v>
      </c>
      <c r="AK53" s="24">
        <v>0.2</v>
      </c>
      <c r="AM53" s="58">
        <v>63</v>
      </c>
      <c r="AN53" s="33">
        <v>49</v>
      </c>
      <c r="AO53" s="44"/>
      <c r="AP53" s="35" t="s">
        <v>609</v>
      </c>
      <c r="AQ53" s="36" t="s">
        <v>604</v>
      </c>
      <c r="AR53" s="37" t="s">
        <v>605</v>
      </c>
      <c r="AS53" s="38" t="s">
        <v>604</v>
      </c>
      <c r="AT53" s="39" t="s">
        <v>189</v>
      </c>
      <c r="AU53" s="40" t="s">
        <v>493</v>
      </c>
      <c r="AV53" s="40" t="s">
        <v>271</v>
      </c>
      <c r="AW53" s="40" t="s">
        <v>250</v>
      </c>
      <c r="AX53" s="40" t="s">
        <v>271</v>
      </c>
      <c r="AY53" s="39" t="s">
        <v>329</v>
      </c>
      <c r="AZ53" s="41" t="s">
        <v>610</v>
      </c>
      <c r="BA53" s="45" t="s">
        <v>191</v>
      </c>
      <c r="BB53" s="14"/>
      <c r="BC53" s="14"/>
    </row>
    <row r="54" spans="25:55" ht="16.5" customHeight="1" thickBot="1" x14ac:dyDescent="0.3">
      <c r="Y54" s="24">
        <v>26</v>
      </c>
      <c r="Z54" s="24">
        <v>49</v>
      </c>
      <c r="AA54" s="24">
        <v>1956.4969940000001</v>
      </c>
      <c r="AB54" s="24">
        <v>37.75</v>
      </c>
      <c r="AC54" s="25">
        <v>7.7</v>
      </c>
      <c r="AD54" s="26">
        <v>6.83</v>
      </c>
      <c r="AE54" s="24" t="s">
        <v>109</v>
      </c>
      <c r="AF54" s="24">
        <v>7.55</v>
      </c>
      <c r="AG54" s="24">
        <v>8.6</v>
      </c>
      <c r="AH54" s="24">
        <v>4.2</v>
      </c>
      <c r="AI54" s="24">
        <v>6.95</v>
      </c>
      <c r="AJ54" s="24">
        <v>11.2</v>
      </c>
      <c r="AK54" s="24">
        <v>12.8</v>
      </c>
      <c r="AM54" s="58">
        <v>51</v>
      </c>
      <c r="AN54" s="33">
        <v>50</v>
      </c>
      <c r="AO54" s="44"/>
      <c r="AP54" s="35" t="s">
        <v>536</v>
      </c>
      <c r="AQ54" s="36" t="s">
        <v>537</v>
      </c>
      <c r="AR54" s="37" t="s">
        <v>538</v>
      </c>
      <c r="AS54" s="38" t="s">
        <v>539</v>
      </c>
      <c r="AT54" s="39" t="s">
        <v>211</v>
      </c>
      <c r="AU54" s="40" t="s">
        <v>288</v>
      </c>
      <c r="AV54" s="40" t="s">
        <v>271</v>
      </c>
      <c r="AW54" s="40" t="s">
        <v>342</v>
      </c>
      <c r="AX54" s="40" t="s">
        <v>347</v>
      </c>
      <c r="AY54" s="39" t="s">
        <v>361</v>
      </c>
      <c r="AZ54" s="41" t="s">
        <v>540</v>
      </c>
      <c r="BA54" s="45" t="s">
        <v>191</v>
      </c>
      <c r="BB54" s="14"/>
      <c r="BC54" s="14"/>
    </row>
    <row r="55" spans="25:55" ht="16.5" customHeight="1" thickBot="1" x14ac:dyDescent="0.3">
      <c r="Y55" s="24">
        <v>62</v>
      </c>
      <c r="Z55" s="24">
        <v>51</v>
      </c>
      <c r="AA55" s="24">
        <v>1404.2002110000001</v>
      </c>
      <c r="AB55" s="24">
        <v>30.35</v>
      </c>
      <c r="AC55" s="25">
        <v>6.11</v>
      </c>
      <c r="AD55" s="26">
        <v>6.69</v>
      </c>
      <c r="AE55" s="24" t="s">
        <v>116</v>
      </c>
      <c r="AF55" s="24">
        <v>6.95</v>
      </c>
      <c r="AG55" s="24">
        <v>9.4</v>
      </c>
      <c r="AH55" s="24">
        <v>5.7</v>
      </c>
      <c r="AI55" s="24">
        <v>4.7</v>
      </c>
      <c r="AJ55" s="24">
        <v>3.8</v>
      </c>
      <c r="AK55" s="24">
        <v>12.6</v>
      </c>
      <c r="AM55" s="58">
        <v>59</v>
      </c>
      <c r="AN55" s="33">
        <v>50</v>
      </c>
      <c r="AO55" s="44"/>
      <c r="AP55" s="35" t="s">
        <v>581</v>
      </c>
      <c r="AQ55" s="36" t="s">
        <v>582</v>
      </c>
      <c r="AR55" s="37" t="s">
        <v>583</v>
      </c>
      <c r="AS55" s="38" t="s">
        <v>539</v>
      </c>
      <c r="AT55" s="39" t="s">
        <v>211</v>
      </c>
      <c r="AU55" s="40" t="s">
        <v>478</v>
      </c>
      <c r="AV55" s="40" t="s">
        <v>189</v>
      </c>
      <c r="AW55" s="40" t="s">
        <v>460</v>
      </c>
      <c r="AX55" s="40" t="s">
        <v>250</v>
      </c>
      <c r="AY55" s="39" t="s">
        <v>549</v>
      </c>
      <c r="AZ55" s="41" t="s">
        <v>584</v>
      </c>
      <c r="BA55" s="45" t="s">
        <v>191</v>
      </c>
      <c r="BB55" s="14"/>
      <c r="BC55" s="14"/>
    </row>
    <row r="56" spans="25:55" ht="16.5" customHeight="1" thickBot="1" x14ac:dyDescent="0.3">
      <c r="Y56" s="24">
        <v>53</v>
      </c>
      <c r="Z56" s="24">
        <v>53</v>
      </c>
      <c r="AA56" s="24">
        <v>1486.358444</v>
      </c>
      <c r="AB56" s="24">
        <v>31.7</v>
      </c>
      <c r="AC56" s="25">
        <v>6.41</v>
      </c>
      <c r="AD56" s="26">
        <v>6.68</v>
      </c>
      <c r="AE56" s="24" t="s">
        <v>112</v>
      </c>
      <c r="AF56" s="24">
        <v>5.35</v>
      </c>
      <c r="AG56" s="24">
        <v>8</v>
      </c>
      <c r="AH56" s="24">
        <v>5.15</v>
      </c>
      <c r="AI56" s="24">
        <v>8.1999999999999993</v>
      </c>
      <c r="AJ56" s="24">
        <v>5.35</v>
      </c>
      <c r="AK56" s="24">
        <v>4</v>
      </c>
      <c r="AM56" s="58">
        <v>31</v>
      </c>
      <c r="AN56" s="33">
        <v>52</v>
      </c>
      <c r="AO56" s="44"/>
      <c r="AP56" s="35" t="s">
        <v>406</v>
      </c>
      <c r="AQ56" s="36" t="s">
        <v>407</v>
      </c>
      <c r="AR56" s="37" t="s">
        <v>400</v>
      </c>
      <c r="AS56" s="38" t="s">
        <v>408</v>
      </c>
      <c r="AT56" s="39" t="s">
        <v>200</v>
      </c>
      <c r="AU56" s="40" t="s">
        <v>289</v>
      </c>
      <c r="AV56" s="40" t="s">
        <v>281</v>
      </c>
      <c r="AW56" s="40" t="s">
        <v>189</v>
      </c>
      <c r="AX56" s="40" t="s">
        <v>281</v>
      </c>
      <c r="AY56" s="39" t="s">
        <v>189</v>
      </c>
      <c r="AZ56" s="41" t="s">
        <v>409</v>
      </c>
      <c r="BA56" s="45" t="s">
        <v>191</v>
      </c>
      <c r="BB56" s="14"/>
      <c r="BC56" s="14"/>
    </row>
    <row r="57" spans="25:55" ht="16.5" customHeight="1" thickBot="1" x14ac:dyDescent="0.3">
      <c r="Y57" s="24">
        <v>83</v>
      </c>
      <c r="Z57" s="24">
        <v>54</v>
      </c>
      <c r="AA57" s="24">
        <v>1167.220047</v>
      </c>
      <c r="AB57" s="24">
        <v>28.15</v>
      </c>
      <c r="AC57" s="25">
        <v>5.62</v>
      </c>
      <c r="AD57" s="26">
        <v>6.64</v>
      </c>
      <c r="AE57" s="24" t="s">
        <v>112</v>
      </c>
      <c r="AF57" s="24">
        <v>4.8499999999999996</v>
      </c>
      <c r="AG57" s="24">
        <v>9.1999999999999993</v>
      </c>
      <c r="AH57" s="24">
        <v>3.85</v>
      </c>
      <c r="AI57" s="24">
        <v>8.65</v>
      </c>
      <c r="AJ57" s="24">
        <v>1.55</v>
      </c>
      <c r="AK57" s="24">
        <v>9.4</v>
      </c>
      <c r="AM57" s="58">
        <v>62</v>
      </c>
      <c r="AN57" s="33">
        <v>53</v>
      </c>
      <c r="AO57" s="34">
        <v>173</v>
      </c>
      <c r="AP57" s="35" t="s">
        <v>597</v>
      </c>
      <c r="AQ57" s="36" t="s">
        <v>598</v>
      </c>
      <c r="AR57" s="37" t="s">
        <v>599</v>
      </c>
      <c r="AS57" s="38" t="s">
        <v>600</v>
      </c>
      <c r="AT57" s="39" t="s">
        <v>601</v>
      </c>
      <c r="AU57" s="40" t="s">
        <v>468</v>
      </c>
      <c r="AV57" s="40" t="s">
        <v>337</v>
      </c>
      <c r="AW57" s="40" t="s">
        <v>271</v>
      </c>
      <c r="AX57" s="40" t="s">
        <v>602</v>
      </c>
      <c r="AY57" s="39" t="s">
        <v>506</v>
      </c>
      <c r="AZ57" s="47"/>
      <c r="BA57" s="42" t="s">
        <v>179</v>
      </c>
      <c r="BB57" s="14"/>
      <c r="BC57" s="14"/>
    </row>
    <row r="58" spans="25:55" ht="16.5" customHeight="1" thickBot="1" x14ac:dyDescent="0.3">
      <c r="Y58" s="24">
        <v>42</v>
      </c>
      <c r="Z58" s="24">
        <v>52</v>
      </c>
      <c r="AA58" s="24">
        <v>1577.00116</v>
      </c>
      <c r="AB58" s="24">
        <v>32.65</v>
      </c>
      <c r="AC58" s="25">
        <v>6.56</v>
      </c>
      <c r="AD58" s="26">
        <v>6.58</v>
      </c>
      <c r="AE58" s="24" t="s">
        <v>109</v>
      </c>
      <c r="AF58" s="24">
        <v>8.9</v>
      </c>
      <c r="AG58" s="24">
        <v>6.6</v>
      </c>
      <c r="AH58" s="24">
        <v>4.6500000000000004</v>
      </c>
      <c r="AI58" s="24">
        <v>6.15</v>
      </c>
      <c r="AJ58" s="24">
        <v>6.5</v>
      </c>
      <c r="AK58" s="24">
        <v>12.2</v>
      </c>
      <c r="AM58" s="58">
        <v>60</v>
      </c>
      <c r="AN58" s="33">
        <v>54</v>
      </c>
      <c r="AO58" s="34">
        <v>166</v>
      </c>
      <c r="AP58" s="35" t="s">
        <v>585</v>
      </c>
      <c r="AQ58" s="36" t="s">
        <v>586</v>
      </c>
      <c r="AR58" s="37" t="s">
        <v>543</v>
      </c>
      <c r="AS58" s="38" t="s">
        <v>587</v>
      </c>
      <c r="AT58" s="39" t="s">
        <v>588</v>
      </c>
      <c r="AU58" s="40" t="s">
        <v>337</v>
      </c>
      <c r="AV58" s="40" t="s">
        <v>589</v>
      </c>
      <c r="AW58" s="40" t="s">
        <v>277</v>
      </c>
      <c r="AX58" s="40" t="s">
        <v>590</v>
      </c>
      <c r="AY58" s="39" t="s">
        <v>591</v>
      </c>
      <c r="AZ58" s="41" t="s">
        <v>592</v>
      </c>
      <c r="BA58" s="42" t="s">
        <v>179</v>
      </c>
      <c r="BB58" s="43" t="s">
        <v>111</v>
      </c>
      <c r="BC58" s="14"/>
    </row>
    <row r="59" spans="25:55" ht="16.5" customHeight="1" thickBot="1" x14ac:dyDescent="0.3">
      <c r="Y59" s="24">
        <v>65</v>
      </c>
      <c r="Z59" s="24">
        <v>57</v>
      </c>
      <c r="AA59" s="24">
        <v>1328.6273269999999</v>
      </c>
      <c r="AB59" s="24">
        <v>30.05</v>
      </c>
      <c r="AC59" s="25">
        <v>6.07</v>
      </c>
      <c r="AD59" s="26">
        <v>6.51</v>
      </c>
      <c r="AE59" s="24" t="s">
        <v>112</v>
      </c>
      <c r="AF59" s="24">
        <v>5.8</v>
      </c>
      <c r="AG59" s="24">
        <v>9.6</v>
      </c>
      <c r="AH59" s="24">
        <v>3.35</v>
      </c>
      <c r="AI59" s="24">
        <v>7.3</v>
      </c>
      <c r="AJ59" s="24">
        <v>4.3</v>
      </c>
      <c r="AK59" s="24">
        <v>10.199999999999999</v>
      </c>
      <c r="AM59" s="58">
        <v>70</v>
      </c>
      <c r="AN59" s="33">
        <v>55</v>
      </c>
      <c r="AO59" s="44"/>
      <c r="AP59" s="35" t="s">
        <v>637</v>
      </c>
      <c r="AQ59" s="36" t="s">
        <v>638</v>
      </c>
      <c r="AR59" s="37" t="s">
        <v>639</v>
      </c>
      <c r="AS59" s="38" t="s">
        <v>638</v>
      </c>
      <c r="AT59" s="39" t="s">
        <v>451</v>
      </c>
      <c r="AU59" s="40" t="s">
        <v>271</v>
      </c>
      <c r="AV59" s="40" t="s">
        <v>290</v>
      </c>
      <c r="AW59" s="40" t="s">
        <v>342</v>
      </c>
      <c r="AX59" s="40" t="s">
        <v>271</v>
      </c>
      <c r="AY59" s="39" t="s">
        <v>329</v>
      </c>
      <c r="AZ59" s="41" t="s">
        <v>640</v>
      </c>
      <c r="BA59" s="45" t="s">
        <v>191</v>
      </c>
      <c r="BB59" s="14"/>
      <c r="BC59" s="14"/>
    </row>
    <row r="60" spans="25:55" ht="16.5" customHeight="1" thickBot="1" x14ac:dyDescent="0.3">
      <c r="Y60" s="24">
        <v>55</v>
      </c>
      <c r="Z60" s="24">
        <v>56</v>
      </c>
      <c r="AA60" s="24">
        <v>1465.182785</v>
      </c>
      <c r="AB60" s="24">
        <v>31.55</v>
      </c>
      <c r="AC60" s="25">
        <v>6.31</v>
      </c>
      <c r="AD60" s="26">
        <v>6.39</v>
      </c>
      <c r="AE60" s="24" t="s">
        <v>109</v>
      </c>
      <c r="AF60" s="24">
        <v>4.8</v>
      </c>
      <c r="AG60" s="24">
        <v>8.1999999999999993</v>
      </c>
      <c r="AH60" s="24">
        <v>6.35</v>
      </c>
      <c r="AI60" s="24">
        <v>6.2</v>
      </c>
      <c r="AJ60" s="24">
        <v>6</v>
      </c>
      <c r="AK60" s="24">
        <v>11.6</v>
      </c>
      <c r="AM60" s="58">
        <v>54</v>
      </c>
      <c r="AN60" s="33">
        <v>56</v>
      </c>
      <c r="AO60" s="34">
        <v>138</v>
      </c>
      <c r="AP60" s="35" t="s">
        <v>555</v>
      </c>
      <c r="AQ60" s="36" t="s">
        <v>552</v>
      </c>
      <c r="AR60" s="37" t="s">
        <v>260</v>
      </c>
      <c r="AS60" s="38" t="s">
        <v>556</v>
      </c>
      <c r="AT60" s="39" t="s">
        <v>557</v>
      </c>
      <c r="AU60" s="40" t="s">
        <v>485</v>
      </c>
      <c r="AV60" s="40" t="s">
        <v>415</v>
      </c>
      <c r="AW60" s="40" t="s">
        <v>460</v>
      </c>
      <c r="AX60" s="40" t="s">
        <v>512</v>
      </c>
      <c r="AY60" s="39" t="s">
        <v>558</v>
      </c>
      <c r="AZ60" s="41" t="s">
        <v>559</v>
      </c>
      <c r="BA60" s="42" t="s">
        <v>179</v>
      </c>
      <c r="BB60" s="43" t="s">
        <v>560</v>
      </c>
      <c r="BC60" s="14"/>
    </row>
    <row r="61" spans="25:55" ht="16.5" customHeight="1" thickBot="1" x14ac:dyDescent="0.3">
      <c r="Y61" s="24">
        <v>58</v>
      </c>
      <c r="Z61" s="24">
        <v>55</v>
      </c>
      <c r="AA61" s="24">
        <v>1436.435608</v>
      </c>
      <c r="AB61" s="24">
        <v>31.3</v>
      </c>
      <c r="AC61" s="25">
        <v>6.22</v>
      </c>
      <c r="AD61" s="26">
        <v>6.39</v>
      </c>
      <c r="AE61" s="24" t="s">
        <v>113</v>
      </c>
      <c r="AF61" s="24">
        <v>6.15</v>
      </c>
      <c r="AG61" s="24">
        <v>8.8000000000000007</v>
      </c>
      <c r="AH61" s="24">
        <v>5.8</v>
      </c>
      <c r="AI61" s="24">
        <v>4.8</v>
      </c>
      <c r="AJ61" s="24">
        <v>5.55</v>
      </c>
      <c r="AK61" s="24">
        <v>12</v>
      </c>
      <c r="AM61" s="58">
        <v>49</v>
      </c>
      <c r="AN61" s="33">
        <v>57</v>
      </c>
      <c r="AO61" s="44"/>
      <c r="AP61" s="35" t="s">
        <v>523</v>
      </c>
      <c r="AQ61" s="36" t="s">
        <v>524</v>
      </c>
      <c r="AR61" s="37" t="s">
        <v>525</v>
      </c>
      <c r="AS61" s="38" t="s">
        <v>526</v>
      </c>
      <c r="AT61" s="39" t="s">
        <v>337</v>
      </c>
      <c r="AU61" s="40" t="s">
        <v>250</v>
      </c>
      <c r="AV61" s="40" t="s">
        <v>460</v>
      </c>
      <c r="AW61" s="40" t="s">
        <v>485</v>
      </c>
      <c r="AX61" s="40" t="s">
        <v>527</v>
      </c>
      <c r="AY61" s="39" t="s">
        <v>353</v>
      </c>
      <c r="AZ61" s="41" t="s">
        <v>528</v>
      </c>
      <c r="BA61" s="45" t="s">
        <v>191</v>
      </c>
      <c r="BB61" s="14"/>
      <c r="BC61" s="14"/>
    </row>
    <row r="62" spans="25:55" ht="16.5" customHeight="1" thickBot="1" x14ac:dyDescent="0.3">
      <c r="Y62" s="24">
        <v>60</v>
      </c>
      <c r="Z62" s="24">
        <v>59</v>
      </c>
      <c r="AA62" s="24">
        <v>1427.8415379999999</v>
      </c>
      <c r="AB62" s="24">
        <v>30.8</v>
      </c>
      <c r="AC62" s="25">
        <v>6.31</v>
      </c>
      <c r="AD62" s="26">
        <v>6.38</v>
      </c>
      <c r="AE62" s="24" t="s">
        <v>114</v>
      </c>
      <c r="AF62" s="24">
        <v>5</v>
      </c>
      <c r="AG62" s="24">
        <v>8.4</v>
      </c>
      <c r="AH62" s="24">
        <v>4.3499999999999996</v>
      </c>
      <c r="AI62" s="24">
        <v>7.75</v>
      </c>
      <c r="AJ62" s="24">
        <v>6.05</v>
      </c>
      <c r="AK62" s="24">
        <v>14.4</v>
      </c>
      <c r="AM62" s="58">
        <v>48</v>
      </c>
      <c r="AN62" s="33">
        <v>58</v>
      </c>
      <c r="AO62" s="44"/>
      <c r="AP62" s="35" t="s">
        <v>518</v>
      </c>
      <c r="AQ62" s="36" t="s">
        <v>519</v>
      </c>
      <c r="AR62" s="37" t="s">
        <v>520</v>
      </c>
      <c r="AS62" s="38" t="s">
        <v>521</v>
      </c>
      <c r="AT62" s="39" t="s">
        <v>490</v>
      </c>
      <c r="AU62" s="40" t="s">
        <v>396</v>
      </c>
      <c r="AV62" s="40" t="s">
        <v>348</v>
      </c>
      <c r="AW62" s="40" t="s">
        <v>396</v>
      </c>
      <c r="AX62" s="40" t="s">
        <v>443</v>
      </c>
      <c r="AY62" s="39" t="s">
        <v>260</v>
      </c>
      <c r="AZ62" s="41" t="s">
        <v>522</v>
      </c>
      <c r="BA62" s="45" t="s">
        <v>191</v>
      </c>
      <c r="BB62" s="14"/>
      <c r="BC62" s="14"/>
    </row>
    <row r="63" spans="25:55" ht="16.5" customHeight="1" thickBot="1" x14ac:dyDescent="0.3">
      <c r="Y63" s="24">
        <v>50</v>
      </c>
      <c r="Z63" s="24">
        <v>58</v>
      </c>
      <c r="AA63" s="24">
        <v>1504.617477</v>
      </c>
      <c r="AB63" s="24">
        <v>32</v>
      </c>
      <c r="AC63" s="25">
        <v>6.45</v>
      </c>
      <c r="AD63" s="26">
        <v>6.34</v>
      </c>
      <c r="AE63" s="14"/>
      <c r="AF63" s="24">
        <v>7.65</v>
      </c>
      <c r="AG63" s="24">
        <v>6</v>
      </c>
      <c r="AH63" s="24">
        <v>3.7</v>
      </c>
      <c r="AI63" s="24">
        <v>8</v>
      </c>
      <c r="AJ63" s="24">
        <v>6.9</v>
      </c>
      <c r="AK63" s="24">
        <v>13.6</v>
      </c>
      <c r="AM63" s="58">
        <v>58</v>
      </c>
      <c r="AN63" s="33">
        <v>59</v>
      </c>
      <c r="AO63" s="34">
        <v>161</v>
      </c>
      <c r="AP63" s="35" t="s">
        <v>573</v>
      </c>
      <c r="AQ63" s="36" t="s">
        <v>450</v>
      </c>
      <c r="AR63" s="37" t="s">
        <v>574</v>
      </c>
      <c r="AS63" s="38" t="s">
        <v>575</v>
      </c>
      <c r="AT63" s="39" t="s">
        <v>576</v>
      </c>
      <c r="AU63" s="40" t="s">
        <v>312</v>
      </c>
      <c r="AV63" s="40" t="s">
        <v>260</v>
      </c>
      <c r="AW63" s="40" t="s">
        <v>289</v>
      </c>
      <c r="AX63" s="40" t="s">
        <v>577</v>
      </c>
      <c r="AY63" s="39" t="s">
        <v>578</v>
      </c>
      <c r="AZ63" s="41" t="s">
        <v>579</v>
      </c>
      <c r="BA63" s="42" t="s">
        <v>179</v>
      </c>
      <c r="BB63" s="43" t="s">
        <v>580</v>
      </c>
      <c r="BC63" s="43" t="s">
        <v>111</v>
      </c>
    </row>
    <row r="64" spans="25:55" ht="16.5" customHeight="1" thickBot="1" x14ac:dyDescent="0.3">
      <c r="Y64" s="24">
        <v>74</v>
      </c>
      <c r="Z64" s="24">
        <v>61</v>
      </c>
      <c r="AA64" s="24">
        <v>1239.708701</v>
      </c>
      <c r="AB64" s="24">
        <v>29</v>
      </c>
      <c r="AC64" s="25">
        <v>5.77</v>
      </c>
      <c r="AD64" s="26">
        <v>6.31</v>
      </c>
      <c r="AE64" s="24" t="s">
        <v>112</v>
      </c>
      <c r="AF64" s="24">
        <v>3.15</v>
      </c>
      <c r="AG64" s="24">
        <v>9</v>
      </c>
      <c r="AH64" s="24">
        <v>5.9</v>
      </c>
      <c r="AI64" s="24">
        <v>7.2</v>
      </c>
      <c r="AJ64" s="24">
        <v>3.6</v>
      </c>
      <c r="AK64" s="24">
        <v>6.8</v>
      </c>
      <c r="AM64" s="58">
        <v>52</v>
      </c>
      <c r="AN64" s="33">
        <v>60</v>
      </c>
      <c r="AO64" s="34">
        <v>123</v>
      </c>
      <c r="AP64" s="35" t="s">
        <v>107</v>
      </c>
      <c r="AQ64" s="36" t="s">
        <v>541</v>
      </c>
      <c r="AR64" s="37" t="s">
        <v>452</v>
      </c>
      <c r="AS64" s="38" t="s">
        <v>542</v>
      </c>
      <c r="AT64" s="39" t="s">
        <v>525</v>
      </c>
      <c r="AU64" s="40" t="s">
        <v>260</v>
      </c>
      <c r="AV64" s="40" t="s">
        <v>348</v>
      </c>
      <c r="AW64" s="40" t="s">
        <v>251</v>
      </c>
      <c r="AX64" s="40" t="s">
        <v>543</v>
      </c>
      <c r="AY64" s="39" t="s">
        <v>304</v>
      </c>
      <c r="AZ64" s="41" t="s">
        <v>544</v>
      </c>
      <c r="BA64" s="42" t="s">
        <v>179</v>
      </c>
      <c r="BB64" s="43" t="s">
        <v>545</v>
      </c>
      <c r="BC64" s="14"/>
    </row>
    <row r="65" spans="25:55" ht="16.5" customHeight="1" thickBot="1" x14ac:dyDescent="0.3">
      <c r="Y65" s="24">
        <v>73</v>
      </c>
      <c r="Z65" s="24">
        <v>66</v>
      </c>
      <c r="AA65" s="24">
        <v>1251.123108</v>
      </c>
      <c r="AB65" s="24">
        <v>29.1</v>
      </c>
      <c r="AC65" s="25">
        <v>5.9</v>
      </c>
      <c r="AD65" s="26">
        <v>6.26</v>
      </c>
      <c r="AE65" s="24" t="s">
        <v>117</v>
      </c>
      <c r="AF65" s="24">
        <v>5.25</v>
      </c>
      <c r="AG65" s="24">
        <v>8.6</v>
      </c>
      <c r="AH65" s="24">
        <v>2.75</v>
      </c>
      <c r="AI65" s="24">
        <v>8.4499999999999993</v>
      </c>
      <c r="AJ65" s="24">
        <v>4.45</v>
      </c>
      <c r="AK65" s="24">
        <v>10.6</v>
      </c>
      <c r="AM65" s="58">
        <v>57</v>
      </c>
      <c r="AN65" s="33">
        <v>61</v>
      </c>
      <c r="AO65" s="34">
        <v>155</v>
      </c>
      <c r="AP65" s="35" t="s">
        <v>566</v>
      </c>
      <c r="AQ65" s="36" t="s">
        <v>567</v>
      </c>
      <c r="AR65" s="37" t="s">
        <v>568</v>
      </c>
      <c r="AS65" s="38" t="s">
        <v>569</v>
      </c>
      <c r="AT65" s="39" t="s">
        <v>570</v>
      </c>
      <c r="AU65" s="40" t="s">
        <v>415</v>
      </c>
      <c r="AV65" s="40" t="s">
        <v>498</v>
      </c>
      <c r="AW65" s="40" t="s">
        <v>183</v>
      </c>
      <c r="AX65" s="40" t="s">
        <v>499</v>
      </c>
      <c r="AY65" s="39" t="s">
        <v>571</v>
      </c>
      <c r="AZ65" s="41" t="s">
        <v>572</v>
      </c>
      <c r="BA65" s="42" t="s">
        <v>179</v>
      </c>
      <c r="BB65" s="14"/>
      <c r="BC65" s="14"/>
    </row>
    <row r="66" spans="25:55" ht="16.5" customHeight="1" thickBot="1" x14ac:dyDescent="0.3">
      <c r="Y66" s="24">
        <v>36</v>
      </c>
      <c r="Z66" s="24">
        <v>60</v>
      </c>
      <c r="AA66" s="24">
        <v>1710.155548</v>
      </c>
      <c r="AB66" s="24">
        <v>35.049999999999997</v>
      </c>
      <c r="AC66" s="25">
        <v>7.01</v>
      </c>
      <c r="AD66" s="26">
        <v>6.24</v>
      </c>
      <c r="AE66" s="24" t="s">
        <v>109</v>
      </c>
      <c r="AF66" s="24">
        <v>7.25</v>
      </c>
      <c r="AG66" s="24">
        <v>8.1999999999999993</v>
      </c>
      <c r="AH66" s="24">
        <v>4.55</v>
      </c>
      <c r="AI66" s="24">
        <v>4.95</v>
      </c>
      <c r="AJ66" s="24">
        <v>10.1</v>
      </c>
      <c r="AK66" s="24">
        <v>11</v>
      </c>
      <c r="AM66" s="58">
        <v>76</v>
      </c>
      <c r="AN66" s="33">
        <v>62</v>
      </c>
      <c r="AO66" s="44"/>
      <c r="AP66" s="35" t="s">
        <v>674</v>
      </c>
      <c r="AQ66" s="36" t="s">
        <v>671</v>
      </c>
      <c r="AR66" s="37" t="s">
        <v>672</v>
      </c>
      <c r="AS66" s="38" t="s">
        <v>675</v>
      </c>
      <c r="AT66" s="39" t="s">
        <v>676</v>
      </c>
      <c r="AU66" s="40" t="s">
        <v>290</v>
      </c>
      <c r="AV66" s="40" t="s">
        <v>288</v>
      </c>
      <c r="AW66" s="40" t="s">
        <v>387</v>
      </c>
      <c r="AX66" s="40" t="s">
        <v>268</v>
      </c>
      <c r="AY66" s="39" t="s">
        <v>404</v>
      </c>
      <c r="AZ66" s="41" t="s">
        <v>677</v>
      </c>
      <c r="BA66" s="45" t="s">
        <v>191</v>
      </c>
      <c r="BB66" s="14"/>
      <c r="BC66" s="14"/>
    </row>
    <row r="67" spans="25:55" ht="16.5" customHeight="1" thickBot="1" x14ac:dyDescent="0.3">
      <c r="Y67" s="24">
        <v>92</v>
      </c>
      <c r="Z67" s="24">
        <v>64</v>
      </c>
      <c r="AA67" s="24">
        <v>1051.0233000000001</v>
      </c>
      <c r="AB67" s="24">
        <v>26.4</v>
      </c>
      <c r="AC67" s="25">
        <v>5.24</v>
      </c>
      <c r="AD67" s="26">
        <v>6.21</v>
      </c>
      <c r="AE67" s="24" t="s">
        <v>119</v>
      </c>
      <c r="AF67" s="24">
        <v>4.8499999999999996</v>
      </c>
      <c r="AG67" s="24">
        <v>9.1999999999999993</v>
      </c>
      <c r="AH67" s="24">
        <v>5</v>
      </c>
      <c r="AI67" s="24">
        <v>5.8</v>
      </c>
      <c r="AJ67" s="24">
        <v>1.35</v>
      </c>
      <c r="AK67" s="24">
        <v>8.6</v>
      </c>
      <c r="AM67" s="58">
        <v>68</v>
      </c>
      <c r="AN67" s="33">
        <v>63</v>
      </c>
      <c r="AO67" s="34">
        <v>178</v>
      </c>
      <c r="AP67" s="35" t="s">
        <v>623</v>
      </c>
      <c r="AQ67" s="36" t="s">
        <v>624</v>
      </c>
      <c r="AR67" s="37" t="s">
        <v>625</v>
      </c>
      <c r="AS67" s="38" t="s">
        <v>626</v>
      </c>
      <c r="AT67" s="39" t="s">
        <v>627</v>
      </c>
      <c r="AU67" s="40" t="s">
        <v>346</v>
      </c>
      <c r="AV67" s="40" t="s">
        <v>628</v>
      </c>
      <c r="AW67" s="40" t="s">
        <v>271</v>
      </c>
      <c r="AX67" s="40" t="s">
        <v>629</v>
      </c>
      <c r="AY67" s="39" t="s">
        <v>445</v>
      </c>
      <c r="AZ67" s="41" t="s">
        <v>630</v>
      </c>
      <c r="BA67" s="42" t="s">
        <v>179</v>
      </c>
      <c r="BB67" s="14"/>
      <c r="BC67" s="14"/>
    </row>
    <row r="68" spans="25:55" ht="16.5" customHeight="1" thickBot="1" x14ac:dyDescent="0.3">
      <c r="Y68" s="24">
        <v>64</v>
      </c>
      <c r="Z68" s="24">
        <v>63</v>
      </c>
      <c r="AA68" s="24">
        <v>1341.206146</v>
      </c>
      <c r="AB68" s="24">
        <v>30.15</v>
      </c>
      <c r="AC68" s="25">
        <v>6</v>
      </c>
      <c r="AD68" s="26">
        <v>6.16</v>
      </c>
      <c r="AE68" s="24" t="s">
        <v>113</v>
      </c>
      <c r="AF68" s="24">
        <v>5.9</v>
      </c>
      <c r="AG68" s="24">
        <v>8.6</v>
      </c>
      <c r="AH68" s="24">
        <v>5.15</v>
      </c>
      <c r="AI68" s="24">
        <v>5</v>
      </c>
      <c r="AJ68" s="24">
        <v>5.35</v>
      </c>
      <c r="AK68" s="24">
        <v>10.6</v>
      </c>
      <c r="AM68" s="58">
        <v>85</v>
      </c>
      <c r="AN68" s="33">
        <v>64</v>
      </c>
      <c r="AO68" s="44"/>
      <c r="AP68" s="35" t="s">
        <v>717</v>
      </c>
      <c r="AQ68" s="36" t="s">
        <v>718</v>
      </c>
      <c r="AR68" s="37" t="s">
        <v>403</v>
      </c>
      <c r="AS68" s="38" t="s">
        <v>718</v>
      </c>
      <c r="AT68" s="39" t="s">
        <v>403</v>
      </c>
      <c r="AU68" s="40" t="s">
        <v>183</v>
      </c>
      <c r="AV68" s="40" t="s">
        <v>353</v>
      </c>
      <c r="AW68" s="40" t="s">
        <v>251</v>
      </c>
      <c r="AX68" s="40" t="s">
        <v>242</v>
      </c>
      <c r="AY68" s="39">
        <v>3.8</v>
      </c>
      <c r="AZ68" s="41" t="s">
        <v>719</v>
      </c>
      <c r="BA68" s="45" t="s">
        <v>191</v>
      </c>
      <c r="BB68" s="14"/>
      <c r="BC68" s="14"/>
    </row>
    <row r="69" spans="25:55" ht="16.5" customHeight="1" thickBot="1" x14ac:dyDescent="0.3">
      <c r="Y69" s="24">
        <v>106</v>
      </c>
      <c r="Z69" s="24">
        <v>65</v>
      </c>
      <c r="AA69" s="24">
        <v>970.2200623</v>
      </c>
      <c r="AB69" s="24">
        <v>25.3</v>
      </c>
      <c r="AC69" s="25">
        <v>4.9800000000000004</v>
      </c>
      <c r="AD69" s="26">
        <v>6.13</v>
      </c>
      <c r="AE69" s="24" t="s">
        <v>121</v>
      </c>
      <c r="AF69" s="24">
        <v>5</v>
      </c>
      <c r="AG69" s="24">
        <v>7.8</v>
      </c>
      <c r="AH69" s="24">
        <v>5.35</v>
      </c>
      <c r="AI69" s="24">
        <v>6.35</v>
      </c>
      <c r="AJ69" s="24">
        <v>0.4</v>
      </c>
      <c r="AK69" s="24">
        <v>5.2</v>
      </c>
      <c r="AM69" s="58">
        <v>69</v>
      </c>
      <c r="AN69" s="33">
        <v>65</v>
      </c>
      <c r="AO69" s="34">
        <v>189</v>
      </c>
      <c r="AP69" s="35" t="s">
        <v>631</v>
      </c>
      <c r="AQ69" s="36" t="s">
        <v>632</v>
      </c>
      <c r="AR69" s="37" t="s">
        <v>493</v>
      </c>
      <c r="AS69" s="38" t="s">
        <v>633</v>
      </c>
      <c r="AT69" s="39" t="s">
        <v>322</v>
      </c>
      <c r="AU69" s="40" t="s">
        <v>229</v>
      </c>
      <c r="AV69" s="40" t="s">
        <v>381</v>
      </c>
      <c r="AW69" s="40" t="s">
        <v>348</v>
      </c>
      <c r="AX69" s="40" t="s">
        <v>634</v>
      </c>
      <c r="AY69" s="39" t="s">
        <v>635</v>
      </c>
      <c r="AZ69" s="41" t="s">
        <v>636</v>
      </c>
      <c r="BA69" s="42" t="s">
        <v>179</v>
      </c>
      <c r="BB69" s="43" t="s">
        <v>120</v>
      </c>
      <c r="BC69" s="43" t="s">
        <v>120</v>
      </c>
    </row>
    <row r="70" spans="25:55" ht="16.5" customHeight="1" thickBot="1" x14ac:dyDescent="0.3">
      <c r="Y70" s="24">
        <v>71</v>
      </c>
      <c r="Z70" s="24">
        <v>62</v>
      </c>
      <c r="AA70" s="24">
        <v>1278.972176</v>
      </c>
      <c r="AB70" s="24">
        <v>29.25</v>
      </c>
      <c r="AC70" s="25">
        <v>5.75</v>
      </c>
      <c r="AD70" s="26">
        <v>6.09</v>
      </c>
      <c r="AE70" s="24" t="s">
        <v>111</v>
      </c>
      <c r="AF70" s="24">
        <v>7.35</v>
      </c>
      <c r="AG70" s="24">
        <v>6.8</v>
      </c>
      <c r="AH70" s="24">
        <v>5.4</v>
      </c>
      <c r="AI70" s="24">
        <v>4.8</v>
      </c>
      <c r="AJ70" s="24">
        <v>4.4000000000000004</v>
      </c>
      <c r="AK70" s="24">
        <v>9</v>
      </c>
      <c r="AM70" s="58">
        <v>65</v>
      </c>
      <c r="AN70" s="33">
        <v>66</v>
      </c>
      <c r="AO70" s="44"/>
      <c r="AP70" s="35" t="s">
        <v>616</v>
      </c>
      <c r="AQ70" s="36" t="s">
        <v>539</v>
      </c>
      <c r="AR70" s="37" t="s">
        <v>612</v>
      </c>
      <c r="AS70" s="38" t="s">
        <v>617</v>
      </c>
      <c r="AT70" s="39" t="s">
        <v>281</v>
      </c>
      <c r="AU70" s="40" t="s">
        <v>281</v>
      </c>
      <c r="AV70" s="40" t="s">
        <v>618</v>
      </c>
      <c r="AW70" s="40" t="s">
        <v>209</v>
      </c>
      <c r="AX70" s="40" t="s">
        <v>499</v>
      </c>
      <c r="AY70" s="39" t="s">
        <v>494</v>
      </c>
      <c r="AZ70" s="41" t="s">
        <v>619</v>
      </c>
      <c r="BA70" s="45" t="s">
        <v>191</v>
      </c>
      <c r="BB70" s="14"/>
      <c r="BC70" s="14"/>
    </row>
    <row r="71" spans="25:55" ht="16.5" customHeight="1" thickBot="1" x14ac:dyDescent="0.3">
      <c r="Y71" s="24">
        <v>70</v>
      </c>
      <c r="Z71" s="24">
        <v>70</v>
      </c>
      <c r="AA71" s="24">
        <v>1282.121529</v>
      </c>
      <c r="AB71" s="24">
        <v>29.45</v>
      </c>
      <c r="AC71" s="25">
        <v>5.97</v>
      </c>
      <c r="AD71" s="26">
        <v>6</v>
      </c>
      <c r="AE71" s="24" t="s">
        <v>114</v>
      </c>
      <c r="AF71" s="24">
        <v>4.6500000000000004</v>
      </c>
      <c r="AG71" s="24">
        <v>6.2</v>
      </c>
      <c r="AH71" s="24">
        <v>3.1</v>
      </c>
      <c r="AI71" s="24">
        <v>10.050000000000001</v>
      </c>
      <c r="AJ71" s="24">
        <v>5.85</v>
      </c>
      <c r="AK71" s="24">
        <v>10.8</v>
      </c>
      <c r="AM71" s="58">
        <v>72</v>
      </c>
      <c r="AN71" s="33">
        <v>66</v>
      </c>
      <c r="AO71" s="44"/>
      <c r="AP71" s="35" t="s">
        <v>213</v>
      </c>
      <c r="AQ71" s="36" t="s">
        <v>651</v>
      </c>
      <c r="AR71" s="37" t="s">
        <v>652</v>
      </c>
      <c r="AS71" s="38" t="s">
        <v>617</v>
      </c>
      <c r="AT71" s="39" t="s">
        <v>281</v>
      </c>
      <c r="AU71" s="40" t="s">
        <v>271</v>
      </c>
      <c r="AV71" s="40" t="s">
        <v>478</v>
      </c>
      <c r="AW71" s="40" t="s">
        <v>396</v>
      </c>
      <c r="AX71" s="40" t="s">
        <v>347</v>
      </c>
      <c r="AY71" s="39" t="s">
        <v>527</v>
      </c>
      <c r="AZ71" s="41" t="s">
        <v>565</v>
      </c>
      <c r="BA71" s="45" t="s">
        <v>191</v>
      </c>
      <c r="BB71" s="14"/>
      <c r="BC71" s="14"/>
    </row>
    <row r="72" spans="25:55" ht="16.5" customHeight="1" thickBot="1" x14ac:dyDescent="0.3">
      <c r="Y72" s="24">
        <v>51</v>
      </c>
      <c r="Z72" s="24">
        <v>67</v>
      </c>
      <c r="AA72" s="24">
        <v>1503.145569</v>
      </c>
      <c r="AB72" s="24">
        <v>31.95</v>
      </c>
      <c r="AC72" s="25">
        <v>6.47</v>
      </c>
      <c r="AD72" s="26">
        <v>5.94</v>
      </c>
      <c r="AE72" s="24" t="s">
        <v>113</v>
      </c>
      <c r="AF72" s="24">
        <v>6.75</v>
      </c>
      <c r="AG72" s="24">
        <v>8.4</v>
      </c>
      <c r="AH72" s="24">
        <v>4.3</v>
      </c>
      <c r="AI72" s="24">
        <v>4.3</v>
      </c>
      <c r="AJ72" s="24">
        <v>8.6</v>
      </c>
      <c r="AK72" s="24">
        <v>10.4</v>
      </c>
      <c r="AM72" s="58">
        <v>80</v>
      </c>
      <c r="AN72" s="33">
        <v>66</v>
      </c>
      <c r="AO72" s="44"/>
      <c r="AP72" s="35" t="s">
        <v>692</v>
      </c>
      <c r="AQ72" s="36" t="s">
        <v>693</v>
      </c>
      <c r="AR72" s="37" t="s">
        <v>694</v>
      </c>
      <c r="AS72" s="38" t="s">
        <v>617</v>
      </c>
      <c r="AT72" s="39" t="s">
        <v>281</v>
      </c>
      <c r="AU72" s="40" t="s">
        <v>353</v>
      </c>
      <c r="AV72" s="40" t="s">
        <v>564</v>
      </c>
      <c r="AW72" s="40" t="s">
        <v>187</v>
      </c>
      <c r="AX72" s="40" t="s">
        <v>493</v>
      </c>
      <c r="AY72" s="39" t="s">
        <v>479</v>
      </c>
      <c r="AZ72" s="41" t="s">
        <v>695</v>
      </c>
      <c r="BA72" s="45" t="s">
        <v>191</v>
      </c>
      <c r="BB72" s="14"/>
      <c r="BC72" s="14"/>
    </row>
    <row r="73" spans="25:55" ht="16.5" customHeight="1" thickBot="1" x14ac:dyDescent="0.3">
      <c r="Y73" s="24">
        <v>59</v>
      </c>
      <c r="Z73" s="24">
        <v>69</v>
      </c>
      <c r="AA73" s="24">
        <v>1429.321747</v>
      </c>
      <c r="AB73" s="24">
        <v>31.1</v>
      </c>
      <c r="AC73" s="25">
        <v>6.31</v>
      </c>
      <c r="AD73" s="26">
        <v>5.94</v>
      </c>
      <c r="AE73" s="24" t="s">
        <v>113</v>
      </c>
      <c r="AF73" s="24">
        <v>5.15</v>
      </c>
      <c r="AG73" s="24">
        <v>7.8</v>
      </c>
      <c r="AH73" s="24">
        <v>4.3499999999999996</v>
      </c>
      <c r="AI73" s="24">
        <v>6.45</v>
      </c>
      <c r="AJ73" s="24">
        <v>7.8</v>
      </c>
      <c r="AK73" s="24">
        <v>9.1999999999999993</v>
      </c>
      <c r="AM73" s="58">
        <v>82</v>
      </c>
      <c r="AN73" s="33">
        <v>69</v>
      </c>
      <c r="AO73" s="44"/>
      <c r="AP73" s="35" t="s">
        <v>703</v>
      </c>
      <c r="AQ73" s="36" t="s">
        <v>704</v>
      </c>
      <c r="AR73" s="37" t="s">
        <v>618</v>
      </c>
      <c r="AS73" s="38" t="s">
        <v>705</v>
      </c>
      <c r="AT73" s="39" t="s">
        <v>706</v>
      </c>
      <c r="AU73" s="40" t="s">
        <v>387</v>
      </c>
      <c r="AV73" s="40" t="s">
        <v>500</v>
      </c>
      <c r="AW73" s="40" t="s">
        <v>485</v>
      </c>
      <c r="AX73" s="40" t="s">
        <v>478</v>
      </c>
      <c r="AY73" s="39" t="s">
        <v>707</v>
      </c>
      <c r="AZ73" s="41" t="s">
        <v>708</v>
      </c>
      <c r="BA73" s="45" t="s">
        <v>191</v>
      </c>
      <c r="BB73" s="14"/>
      <c r="BC73" s="14"/>
    </row>
    <row r="74" spans="25:55" ht="16.5" customHeight="1" thickBot="1" x14ac:dyDescent="0.3">
      <c r="Y74" s="24">
        <v>79</v>
      </c>
      <c r="Z74" s="24">
        <v>74</v>
      </c>
      <c r="AA74" s="24">
        <v>1197.3694840000001</v>
      </c>
      <c r="AB74" s="24">
        <v>28.6</v>
      </c>
      <c r="AC74" s="25">
        <v>5.74</v>
      </c>
      <c r="AD74" s="26">
        <v>5.9</v>
      </c>
      <c r="AE74" s="24" t="s">
        <v>111</v>
      </c>
      <c r="AF74" s="24">
        <v>3.75</v>
      </c>
      <c r="AG74" s="24">
        <v>9.8000000000000007</v>
      </c>
      <c r="AH74" s="24">
        <v>4.1500000000000004</v>
      </c>
      <c r="AI74" s="24">
        <v>5.9</v>
      </c>
      <c r="AJ74" s="24">
        <v>5.0999999999999996</v>
      </c>
      <c r="AK74" s="24">
        <v>5.4</v>
      </c>
      <c r="AM74" s="58">
        <v>56</v>
      </c>
      <c r="AN74" s="33">
        <v>70</v>
      </c>
      <c r="AO74" s="44"/>
      <c r="AP74" s="35" t="s">
        <v>561</v>
      </c>
      <c r="AQ74" s="36" t="s">
        <v>547</v>
      </c>
      <c r="AR74" s="37" t="s">
        <v>562</v>
      </c>
      <c r="AS74" s="38" t="s">
        <v>563</v>
      </c>
      <c r="AT74" s="39" t="s">
        <v>543</v>
      </c>
      <c r="AU74" s="40" t="s">
        <v>387</v>
      </c>
      <c r="AV74" s="40" t="s">
        <v>478</v>
      </c>
      <c r="AW74" s="40" t="s">
        <v>219</v>
      </c>
      <c r="AX74" s="40" t="s">
        <v>564</v>
      </c>
      <c r="AY74" s="39" t="s">
        <v>396</v>
      </c>
      <c r="AZ74" s="41" t="s">
        <v>565</v>
      </c>
      <c r="BA74" s="45" t="s">
        <v>191</v>
      </c>
      <c r="BB74" s="14"/>
      <c r="BC74" s="14"/>
    </row>
    <row r="75" spans="25:55" ht="16.5" customHeight="1" thickBot="1" x14ac:dyDescent="0.3">
      <c r="Y75" s="24">
        <v>69</v>
      </c>
      <c r="Z75" s="24">
        <v>68</v>
      </c>
      <c r="AA75" s="24">
        <v>1289.839195</v>
      </c>
      <c r="AB75" s="24">
        <v>29.5</v>
      </c>
      <c r="AC75" s="25">
        <v>5.85</v>
      </c>
      <c r="AD75" s="26">
        <v>5.85</v>
      </c>
      <c r="AE75" s="24" t="s">
        <v>114</v>
      </c>
      <c r="AF75" s="24">
        <v>4.7</v>
      </c>
      <c r="AG75" s="24">
        <v>5.2</v>
      </c>
      <c r="AH75" s="24">
        <v>5.55</v>
      </c>
      <c r="AI75" s="24">
        <v>7.95</v>
      </c>
      <c r="AJ75" s="24">
        <v>5.85</v>
      </c>
      <c r="AK75" s="24">
        <v>12.8</v>
      </c>
      <c r="AM75" s="58">
        <v>65</v>
      </c>
      <c r="AN75" s="33">
        <v>71</v>
      </c>
      <c r="AO75" s="44"/>
      <c r="AP75" s="35" t="s">
        <v>620</v>
      </c>
      <c r="AQ75" s="36" t="s">
        <v>539</v>
      </c>
      <c r="AR75" s="37" t="s">
        <v>612</v>
      </c>
      <c r="AS75" s="38" t="s">
        <v>621</v>
      </c>
      <c r="AT75" s="39" t="s">
        <v>348</v>
      </c>
      <c r="AU75" s="40" t="s">
        <v>260</v>
      </c>
      <c r="AV75" s="40" t="s">
        <v>347</v>
      </c>
      <c r="AW75" s="40" t="s">
        <v>189</v>
      </c>
      <c r="AX75" s="40" t="s">
        <v>478</v>
      </c>
      <c r="AY75" s="39" t="s">
        <v>478</v>
      </c>
      <c r="AZ75" s="41" t="s">
        <v>622</v>
      </c>
      <c r="BA75" s="45" t="s">
        <v>191</v>
      </c>
      <c r="BB75" s="14"/>
      <c r="BC75" s="14"/>
    </row>
    <row r="76" spans="25:55" ht="16.5" customHeight="1" thickBot="1" x14ac:dyDescent="0.3">
      <c r="Y76" s="24">
        <v>35</v>
      </c>
      <c r="Z76" s="24">
        <v>71</v>
      </c>
      <c r="AA76" s="24">
        <v>1718.290176</v>
      </c>
      <c r="AB76" s="24">
        <v>35.299999999999997</v>
      </c>
      <c r="AC76" s="25">
        <v>7.06</v>
      </c>
      <c r="AD76" s="26">
        <v>5.84</v>
      </c>
      <c r="AE76" s="24" t="s">
        <v>111</v>
      </c>
      <c r="AF76" s="24">
        <v>4.95</v>
      </c>
      <c r="AG76" s="24">
        <v>7.8</v>
      </c>
      <c r="AH76" s="24">
        <v>5.5</v>
      </c>
      <c r="AI76" s="24">
        <v>5.0999999999999996</v>
      </c>
      <c r="AJ76" s="24">
        <v>11.95</v>
      </c>
      <c r="AK76" s="24">
        <v>9</v>
      </c>
      <c r="AM76" s="58">
        <v>42</v>
      </c>
      <c r="AN76" s="33">
        <v>72</v>
      </c>
      <c r="AO76" s="44"/>
      <c r="AP76" s="35" t="s">
        <v>496</v>
      </c>
      <c r="AQ76" s="36" t="s">
        <v>293</v>
      </c>
      <c r="AR76" s="37" t="s">
        <v>490</v>
      </c>
      <c r="AS76" s="38" t="s">
        <v>497</v>
      </c>
      <c r="AT76" s="39" t="s">
        <v>498</v>
      </c>
      <c r="AU76" s="40" t="s">
        <v>187</v>
      </c>
      <c r="AV76" s="40" t="s">
        <v>499</v>
      </c>
      <c r="AW76" s="40" t="s">
        <v>260</v>
      </c>
      <c r="AX76" s="40" t="s">
        <v>500</v>
      </c>
      <c r="AY76" s="39" t="s">
        <v>175</v>
      </c>
      <c r="AZ76" s="41" t="s">
        <v>501</v>
      </c>
      <c r="BA76" s="45" t="s">
        <v>191</v>
      </c>
      <c r="BB76" s="14"/>
      <c r="BC76" s="14"/>
    </row>
    <row r="77" spans="25:55" ht="16.5" customHeight="1" thickBot="1" x14ac:dyDescent="0.3">
      <c r="Y77" s="24">
        <v>49</v>
      </c>
      <c r="Z77" s="24">
        <v>72</v>
      </c>
      <c r="AA77" s="24">
        <v>1506.4597630000001</v>
      </c>
      <c r="AB77" s="24">
        <v>32.049999999999997</v>
      </c>
      <c r="AC77" s="25">
        <v>6.4</v>
      </c>
      <c r="AD77" s="26">
        <v>5.73</v>
      </c>
      <c r="AE77" s="24" t="s">
        <v>114</v>
      </c>
      <c r="AF77" s="24">
        <v>6.7</v>
      </c>
      <c r="AG77" s="24">
        <v>7.2</v>
      </c>
      <c r="AH77" s="24">
        <v>5.65</v>
      </c>
      <c r="AI77" s="24">
        <v>3.35</v>
      </c>
      <c r="AJ77" s="24">
        <v>9.1</v>
      </c>
      <c r="AK77" s="24">
        <v>7.8</v>
      </c>
      <c r="AM77" s="58">
        <v>88</v>
      </c>
      <c r="AN77" s="33">
        <v>72</v>
      </c>
      <c r="AO77" s="44"/>
      <c r="AP77" s="35" t="s">
        <v>726</v>
      </c>
      <c r="AQ77" s="36" t="s">
        <v>497</v>
      </c>
      <c r="AR77" s="37" t="s">
        <v>727</v>
      </c>
      <c r="AS77" s="38" t="s">
        <v>497</v>
      </c>
      <c r="AT77" s="39" t="s">
        <v>498</v>
      </c>
      <c r="AU77" s="40" t="s">
        <v>251</v>
      </c>
      <c r="AV77" s="40" t="s">
        <v>347</v>
      </c>
      <c r="AW77" s="40" t="s">
        <v>268</v>
      </c>
      <c r="AX77" s="40" t="s">
        <v>500</v>
      </c>
      <c r="AY77" s="39" t="s">
        <v>329</v>
      </c>
      <c r="AZ77" s="41" t="s">
        <v>728</v>
      </c>
      <c r="BA77" s="45" t="s">
        <v>191</v>
      </c>
      <c r="BB77" s="14"/>
      <c r="BC77" s="14"/>
    </row>
    <row r="78" spans="25:55" ht="16.5" customHeight="1" thickBot="1" x14ac:dyDescent="0.3">
      <c r="Y78" s="24">
        <v>68</v>
      </c>
      <c r="Z78" s="24">
        <v>73</v>
      </c>
      <c r="AA78" s="24">
        <v>1290.8879549999999</v>
      </c>
      <c r="AB78" s="24">
        <v>29.85</v>
      </c>
      <c r="AC78" s="25">
        <v>5.85</v>
      </c>
      <c r="AD78" s="26">
        <v>5.73</v>
      </c>
      <c r="AE78" s="14"/>
      <c r="AF78" s="24">
        <v>4.8</v>
      </c>
      <c r="AG78" s="24">
        <v>6.6</v>
      </c>
      <c r="AH78" s="24">
        <v>5.8</v>
      </c>
      <c r="AI78" s="24">
        <v>5.7</v>
      </c>
      <c r="AJ78" s="24">
        <v>6.35</v>
      </c>
      <c r="AK78" s="24">
        <v>10</v>
      </c>
      <c r="AM78" s="58">
        <v>61</v>
      </c>
      <c r="AN78" s="33">
        <v>74</v>
      </c>
      <c r="AO78" s="44"/>
      <c r="AP78" s="35" t="s">
        <v>593</v>
      </c>
      <c r="AQ78" s="36" t="s">
        <v>553</v>
      </c>
      <c r="AR78" s="37" t="s">
        <v>594</v>
      </c>
      <c r="AS78" s="38" t="s">
        <v>595</v>
      </c>
      <c r="AT78" s="39" t="s">
        <v>596</v>
      </c>
      <c r="AU78" s="40" t="s">
        <v>499</v>
      </c>
      <c r="AV78" s="40" t="s">
        <v>251</v>
      </c>
      <c r="AW78" s="40" t="s">
        <v>512</v>
      </c>
      <c r="AX78" s="40" t="s">
        <v>396</v>
      </c>
      <c r="AY78" s="39" t="s">
        <v>396</v>
      </c>
      <c r="AZ78" s="41" t="s">
        <v>134</v>
      </c>
      <c r="BA78" s="45" t="s">
        <v>191</v>
      </c>
      <c r="BB78" s="14"/>
      <c r="BC78" s="14"/>
    </row>
    <row r="79" spans="25:55" ht="16.5" customHeight="1" thickBot="1" x14ac:dyDescent="0.3">
      <c r="Y79" s="24">
        <v>103</v>
      </c>
      <c r="Z79" s="24">
        <v>75</v>
      </c>
      <c r="AA79" s="24">
        <v>999.21366120000005</v>
      </c>
      <c r="AB79" s="24">
        <v>25.55</v>
      </c>
      <c r="AC79" s="25">
        <v>5.0599999999999996</v>
      </c>
      <c r="AD79" s="26">
        <v>5.7</v>
      </c>
      <c r="AE79" s="14"/>
      <c r="AF79" s="24">
        <v>4.3</v>
      </c>
      <c r="AG79" s="24">
        <v>8.4</v>
      </c>
      <c r="AH79" s="24">
        <v>6</v>
      </c>
      <c r="AI79" s="24">
        <v>4.0999999999999996</v>
      </c>
      <c r="AJ79" s="24">
        <v>2.5</v>
      </c>
      <c r="AK79" s="24">
        <v>13.6</v>
      </c>
      <c r="AM79" s="58">
        <v>91</v>
      </c>
      <c r="AN79" s="33">
        <v>74</v>
      </c>
      <c r="AO79" s="44"/>
      <c r="AP79" s="35" t="s">
        <v>736</v>
      </c>
      <c r="AQ79" s="36" t="s">
        <v>595</v>
      </c>
      <c r="AR79" s="37" t="s">
        <v>737</v>
      </c>
      <c r="AS79" s="38" t="s">
        <v>595</v>
      </c>
      <c r="AT79" s="39" t="s">
        <v>596</v>
      </c>
      <c r="AU79" s="40" t="s">
        <v>251</v>
      </c>
      <c r="AV79" s="40" t="s">
        <v>347</v>
      </c>
      <c r="AW79" s="40" t="s">
        <v>251</v>
      </c>
      <c r="AX79" s="40" t="s">
        <v>242</v>
      </c>
      <c r="AY79" s="39" t="s">
        <v>329</v>
      </c>
      <c r="AZ79" s="41" t="s">
        <v>738</v>
      </c>
      <c r="BA79" s="45" t="s">
        <v>191</v>
      </c>
      <c r="BB79" s="14"/>
      <c r="BC79" s="14"/>
    </row>
    <row r="80" spans="25:55" ht="16.5" customHeight="1" thickBot="1" x14ac:dyDescent="0.3">
      <c r="Y80" s="24">
        <v>114</v>
      </c>
      <c r="Z80" s="24">
        <v>80</v>
      </c>
      <c r="AA80" s="24">
        <v>914.00966640000001</v>
      </c>
      <c r="AB80" s="24">
        <v>24.75</v>
      </c>
      <c r="AC80" s="25">
        <v>4.95</v>
      </c>
      <c r="AD80" s="26">
        <v>5.68</v>
      </c>
      <c r="AE80" s="14"/>
      <c r="AF80" s="24">
        <v>5.0999999999999996</v>
      </c>
      <c r="AG80" s="24">
        <v>9.8000000000000007</v>
      </c>
      <c r="AH80" s="24">
        <v>3.4</v>
      </c>
      <c r="AI80" s="24">
        <v>4.4000000000000004</v>
      </c>
      <c r="AJ80" s="24">
        <v>2.0499999999999998</v>
      </c>
      <c r="AK80" s="24">
        <v>10</v>
      </c>
      <c r="AM80" s="58">
        <v>75</v>
      </c>
      <c r="AN80" s="33">
        <v>76</v>
      </c>
      <c r="AO80" s="44"/>
      <c r="AP80" s="35" t="s">
        <v>667</v>
      </c>
      <c r="AQ80" s="36" t="s">
        <v>668</v>
      </c>
      <c r="AR80" s="37" t="s">
        <v>478</v>
      </c>
      <c r="AS80" s="38" t="s">
        <v>669</v>
      </c>
      <c r="AT80" s="39" t="s">
        <v>493</v>
      </c>
      <c r="AU80" s="40" t="s">
        <v>290</v>
      </c>
      <c r="AV80" s="40" t="s">
        <v>348</v>
      </c>
      <c r="AW80" s="40" t="s">
        <v>342</v>
      </c>
      <c r="AX80" s="40" t="s">
        <v>499</v>
      </c>
      <c r="AY80" s="39" t="s">
        <v>499</v>
      </c>
      <c r="AZ80" s="41" t="s">
        <v>120</v>
      </c>
      <c r="BA80" s="45" t="s">
        <v>191</v>
      </c>
      <c r="BB80" s="14"/>
      <c r="BC80" s="14"/>
    </row>
    <row r="81" spans="25:55" ht="16.5" customHeight="1" thickBot="1" x14ac:dyDescent="0.3">
      <c r="Y81" s="24">
        <v>120</v>
      </c>
      <c r="Z81" s="24">
        <v>76</v>
      </c>
      <c r="AA81" s="24">
        <v>871.57531740000002</v>
      </c>
      <c r="AB81" s="24">
        <v>24.3</v>
      </c>
      <c r="AC81" s="25">
        <v>4.71</v>
      </c>
      <c r="AD81" s="26">
        <v>5.66</v>
      </c>
      <c r="AE81" s="24" t="s">
        <v>114</v>
      </c>
      <c r="AF81" s="24">
        <v>5.55</v>
      </c>
      <c r="AG81" s="24">
        <v>7.2</v>
      </c>
      <c r="AH81" s="24">
        <v>4.95</v>
      </c>
      <c r="AI81" s="24">
        <v>4.95</v>
      </c>
      <c r="AJ81" s="24">
        <v>0.9</v>
      </c>
      <c r="AK81" s="24">
        <v>9.6</v>
      </c>
      <c r="AM81" s="58">
        <v>79</v>
      </c>
      <c r="AN81" s="33">
        <v>77</v>
      </c>
      <c r="AO81" s="44"/>
      <c r="AP81" s="35" t="s">
        <v>688</v>
      </c>
      <c r="AQ81" s="36" t="s">
        <v>569</v>
      </c>
      <c r="AR81" s="37" t="s">
        <v>689</v>
      </c>
      <c r="AS81" s="38" t="s">
        <v>690</v>
      </c>
      <c r="AT81" s="39" t="s">
        <v>589</v>
      </c>
      <c r="AU81" s="40" t="s">
        <v>382</v>
      </c>
      <c r="AV81" s="40" t="s">
        <v>493</v>
      </c>
      <c r="AW81" s="40" t="s">
        <v>294</v>
      </c>
      <c r="AX81" s="40" t="s">
        <v>347</v>
      </c>
      <c r="AY81" s="39" t="s">
        <v>500</v>
      </c>
      <c r="AZ81" s="41" t="s">
        <v>691</v>
      </c>
      <c r="BA81" s="45" t="s">
        <v>191</v>
      </c>
      <c r="BB81" s="14"/>
      <c r="BC81" s="14"/>
    </row>
    <row r="82" spans="25:55" ht="16.5" customHeight="1" thickBot="1" x14ac:dyDescent="0.3">
      <c r="Y82" s="24">
        <v>56</v>
      </c>
      <c r="Z82" s="24">
        <v>77</v>
      </c>
      <c r="AA82" s="24">
        <v>1440.9200229999999</v>
      </c>
      <c r="AB82" s="24">
        <v>31.55</v>
      </c>
      <c r="AC82" s="25">
        <v>6.31</v>
      </c>
      <c r="AD82" s="26">
        <v>5.64</v>
      </c>
      <c r="AE82" s="24" t="s">
        <v>113</v>
      </c>
      <c r="AF82" s="24">
        <v>2.2000000000000002</v>
      </c>
      <c r="AG82" s="24">
        <v>8.1999999999999993</v>
      </c>
      <c r="AH82" s="24">
        <v>6.9</v>
      </c>
      <c r="AI82" s="24">
        <v>5.25</v>
      </c>
      <c r="AJ82" s="24">
        <v>9</v>
      </c>
      <c r="AK82" s="24">
        <v>11.6</v>
      </c>
      <c r="AM82" s="58">
        <v>63</v>
      </c>
      <c r="AN82" s="33">
        <v>78</v>
      </c>
      <c r="AO82" s="44"/>
      <c r="AP82" s="35" t="s">
        <v>603</v>
      </c>
      <c r="AQ82" s="36" t="s">
        <v>604</v>
      </c>
      <c r="AR82" s="37" t="s">
        <v>605</v>
      </c>
      <c r="AS82" s="38" t="s">
        <v>606</v>
      </c>
      <c r="AT82" s="39" t="s">
        <v>607</v>
      </c>
      <c r="AU82" s="40" t="s">
        <v>250</v>
      </c>
      <c r="AV82" s="40" t="s">
        <v>290</v>
      </c>
      <c r="AW82" s="40" t="s">
        <v>493</v>
      </c>
      <c r="AX82" s="40" t="s">
        <v>564</v>
      </c>
      <c r="AY82" s="39" t="s">
        <v>396</v>
      </c>
      <c r="AZ82" s="41" t="s">
        <v>608</v>
      </c>
      <c r="BA82" s="45" t="s">
        <v>191</v>
      </c>
      <c r="BB82" s="14"/>
      <c r="BC82" s="14"/>
    </row>
    <row r="83" spans="25:55" ht="16.5" customHeight="1" thickBot="1" x14ac:dyDescent="0.3">
      <c r="Y83" s="24">
        <v>39</v>
      </c>
      <c r="Z83" s="24">
        <v>78</v>
      </c>
      <c r="AA83" s="24">
        <v>1672.728699</v>
      </c>
      <c r="AB83" s="24">
        <v>33.85</v>
      </c>
      <c r="AC83" s="25">
        <v>6.96</v>
      </c>
      <c r="AD83" s="26">
        <v>5.63</v>
      </c>
      <c r="AE83" s="24" t="s">
        <v>115</v>
      </c>
      <c r="AF83" s="24">
        <v>6.6</v>
      </c>
      <c r="AG83" s="24">
        <v>7.2</v>
      </c>
      <c r="AH83" s="24">
        <v>3.95</v>
      </c>
      <c r="AI83" s="24">
        <v>4.75</v>
      </c>
      <c r="AJ83" s="24">
        <v>12.3</v>
      </c>
      <c r="AK83" s="24">
        <v>9.6</v>
      </c>
      <c r="AM83" s="58">
        <v>90</v>
      </c>
      <c r="AN83" s="33">
        <v>78</v>
      </c>
      <c r="AO83" s="44"/>
      <c r="AP83" s="35" t="s">
        <v>732</v>
      </c>
      <c r="AQ83" s="36" t="s">
        <v>733</v>
      </c>
      <c r="AR83" s="37" t="s">
        <v>734</v>
      </c>
      <c r="AS83" s="38" t="s">
        <v>606</v>
      </c>
      <c r="AT83" s="39" t="s">
        <v>607</v>
      </c>
      <c r="AU83" s="40" t="s">
        <v>281</v>
      </c>
      <c r="AV83" s="40" t="s">
        <v>290</v>
      </c>
      <c r="AW83" s="40" t="s">
        <v>268</v>
      </c>
      <c r="AX83" s="40" t="s">
        <v>353</v>
      </c>
      <c r="AY83" s="39" t="s">
        <v>404</v>
      </c>
      <c r="AZ83" s="41" t="s">
        <v>735</v>
      </c>
      <c r="BA83" s="45" t="s">
        <v>191</v>
      </c>
      <c r="BB83" s="14"/>
      <c r="BC83" s="14"/>
    </row>
    <row r="84" spans="25:55" ht="16.5" customHeight="1" thickBot="1" x14ac:dyDescent="0.3">
      <c r="Y84" s="24">
        <v>94</v>
      </c>
      <c r="Z84" s="24">
        <v>81</v>
      </c>
      <c r="AA84" s="24">
        <v>1031.155808</v>
      </c>
      <c r="AB84" s="24">
        <v>26.2</v>
      </c>
      <c r="AC84" s="25">
        <v>5.23</v>
      </c>
      <c r="AD84" s="26">
        <v>5.59</v>
      </c>
      <c r="AE84" s="24" t="s">
        <v>115</v>
      </c>
      <c r="AF84" s="24">
        <v>4.6500000000000004</v>
      </c>
      <c r="AG84" s="24">
        <v>6.4</v>
      </c>
      <c r="AH84" s="24">
        <v>4</v>
      </c>
      <c r="AI84" s="24">
        <v>7.3</v>
      </c>
      <c r="AJ84" s="24">
        <v>3.8</v>
      </c>
      <c r="AK84" s="24">
        <v>8.6</v>
      </c>
      <c r="AM84" s="58">
        <v>94</v>
      </c>
      <c r="AN84" s="33">
        <v>78</v>
      </c>
      <c r="AO84" s="44"/>
      <c r="AP84" s="35" t="s">
        <v>752</v>
      </c>
      <c r="AQ84" s="36" t="s">
        <v>606</v>
      </c>
      <c r="AR84" s="37" t="s">
        <v>753</v>
      </c>
      <c r="AS84" s="38" t="s">
        <v>606</v>
      </c>
      <c r="AT84" s="39" t="s">
        <v>607</v>
      </c>
      <c r="AU84" s="40" t="s">
        <v>564</v>
      </c>
      <c r="AV84" s="40" t="s">
        <v>387</v>
      </c>
      <c r="AW84" s="40" t="s">
        <v>268</v>
      </c>
      <c r="AX84" s="40" t="s">
        <v>347</v>
      </c>
      <c r="AY84" s="39" t="s">
        <v>329</v>
      </c>
      <c r="AZ84" s="41" t="s">
        <v>754</v>
      </c>
      <c r="BA84" s="45" t="s">
        <v>191</v>
      </c>
      <c r="BB84" s="14"/>
      <c r="BC84" s="14"/>
    </row>
    <row r="85" spans="25:55" ht="16.5" customHeight="1" thickBot="1" x14ac:dyDescent="0.3">
      <c r="Y85" s="24">
        <v>72</v>
      </c>
      <c r="Z85" s="24">
        <v>79</v>
      </c>
      <c r="AA85" s="24">
        <v>1272.350113</v>
      </c>
      <c r="AB85" s="24">
        <v>29.25</v>
      </c>
      <c r="AC85" s="25">
        <v>5.82</v>
      </c>
      <c r="AD85" s="26">
        <v>5.58</v>
      </c>
      <c r="AE85" s="24" t="s">
        <v>111</v>
      </c>
      <c r="AF85" s="24">
        <v>6</v>
      </c>
      <c r="AG85" s="24">
        <v>7.2</v>
      </c>
      <c r="AH85" s="24">
        <v>4.8</v>
      </c>
      <c r="AI85" s="24">
        <v>4.3</v>
      </c>
      <c r="AJ85" s="24">
        <v>6.8</v>
      </c>
      <c r="AK85" s="24">
        <v>9.1999999999999993</v>
      </c>
      <c r="AM85" s="58">
        <v>65</v>
      </c>
      <c r="AN85" s="33">
        <v>81</v>
      </c>
      <c r="AO85" s="44"/>
      <c r="AP85" s="35" t="s">
        <v>611</v>
      </c>
      <c r="AQ85" s="36" t="s">
        <v>539</v>
      </c>
      <c r="AR85" s="37" t="s">
        <v>612</v>
      </c>
      <c r="AS85" s="38" t="s">
        <v>613</v>
      </c>
      <c r="AT85" s="39" t="s">
        <v>382</v>
      </c>
      <c r="AU85" s="40" t="s">
        <v>268</v>
      </c>
      <c r="AV85" s="40" t="s">
        <v>614</v>
      </c>
      <c r="AW85" s="40" t="s">
        <v>271</v>
      </c>
      <c r="AX85" s="40" t="s">
        <v>494</v>
      </c>
      <c r="AY85" s="39" t="s">
        <v>396</v>
      </c>
      <c r="AZ85" s="41" t="s">
        <v>615</v>
      </c>
      <c r="BA85" s="45" t="s">
        <v>191</v>
      </c>
      <c r="BB85" s="14"/>
      <c r="BC85" s="14"/>
    </row>
    <row r="86" spans="25:55" ht="16.5" customHeight="1" thickBot="1" x14ac:dyDescent="0.3">
      <c r="Y86" s="24">
        <v>76</v>
      </c>
      <c r="Z86" s="24">
        <v>86</v>
      </c>
      <c r="AA86" s="24">
        <v>1213.908878</v>
      </c>
      <c r="AB86" s="24">
        <v>28.75</v>
      </c>
      <c r="AC86" s="25">
        <v>5.8</v>
      </c>
      <c r="AD86" s="26">
        <v>5.5</v>
      </c>
      <c r="AE86" s="24" t="s">
        <v>113</v>
      </c>
      <c r="AF86" s="24">
        <v>2.85</v>
      </c>
      <c r="AG86" s="24">
        <v>9.8000000000000007</v>
      </c>
      <c r="AH86" s="24">
        <v>4.55</v>
      </c>
      <c r="AI86" s="24">
        <v>4.8</v>
      </c>
      <c r="AJ86" s="24">
        <v>7</v>
      </c>
      <c r="AK86" s="24">
        <v>6.6</v>
      </c>
      <c r="AM86" s="58">
        <v>86</v>
      </c>
      <c r="AN86" s="33">
        <v>81</v>
      </c>
      <c r="AO86" s="44"/>
      <c r="AP86" s="35" t="s">
        <v>720</v>
      </c>
      <c r="AQ86" s="36" t="s">
        <v>621</v>
      </c>
      <c r="AR86" s="37" t="s">
        <v>347</v>
      </c>
      <c r="AS86" s="38" t="s">
        <v>613</v>
      </c>
      <c r="AT86" s="39" t="s">
        <v>382</v>
      </c>
      <c r="AU86" s="40" t="s">
        <v>478</v>
      </c>
      <c r="AV86" s="40" t="s">
        <v>494</v>
      </c>
      <c r="AW86" s="40" t="s">
        <v>294</v>
      </c>
      <c r="AX86" s="40" t="s">
        <v>382</v>
      </c>
      <c r="AY86" s="39" t="s">
        <v>479</v>
      </c>
      <c r="AZ86" s="41" t="s">
        <v>721</v>
      </c>
      <c r="BA86" s="45" t="s">
        <v>191</v>
      </c>
      <c r="BB86" s="14"/>
      <c r="BC86" s="14"/>
    </row>
    <row r="87" spans="25:55" ht="16.5" customHeight="1" thickBot="1" x14ac:dyDescent="0.3">
      <c r="Y87" s="24">
        <v>129</v>
      </c>
      <c r="Z87" s="24">
        <v>82</v>
      </c>
      <c r="AA87" s="24">
        <v>829.0863094</v>
      </c>
      <c r="AB87" s="24">
        <v>23.55</v>
      </c>
      <c r="AC87" s="25">
        <v>4.6399999999999997</v>
      </c>
      <c r="AD87" s="26">
        <v>5.5</v>
      </c>
      <c r="AE87" s="14"/>
      <c r="AF87" s="24">
        <v>2.6</v>
      </c>
      <c r="AG87" s="24">
        <v>7.4</v>
      </c>
      <c r="AH87" s="24">
        <v>5.95</v>
      </c>
      <c r="AI87" s="24">
        <v>6.05</v>
      </c>
      <c r="AJ87" s="24">
        <v>1.2</v>
      </c>
      <c r="AK87" s="24">
        <v>3</v>
      </c>
      <c r="AM87" s="58">
        <v>78</v>
      </c>
      <c r="AN87" s="33">
        <v>83</v>
      </c>
      <c r="AO87" s="34">
        <v>224</v>
      </c>
      <c r="AP87" s="35" t="s">
        <v>678</v>
      </c>
      <c r="AQ87" s="36" t="s">
        <v>679</v>
      </c>
      <c r="AR87" s="37" t="s">
        <v>680</v>
      </c>
      <c r="AS87" s="38" t="s">
        <v>681</v>
      </c>
      <c r="AT87" s="39" t="s">
        <v>682</v>
      </c>
      <c r="AU87" s="40" t="s">
        <v>683</v>
      </c>
      <c r="AV87" s="40" t="s">
        <v>533</v>
      </c>
      <c r="AW87" s="40" t="s">
        <v>268</v>
      </c>
      <c r="AX87" s="40" t="s">
        <v>684</v>
      </c>
      <c r="AY87" s="39" t="s">
        <v>685</v>
      </c>
      <c r="AZ87" s="47"/>
      <c r="BA87" s="42" t="s">
        <v>179</v>
      </c>
      <c r="BB87" s="43" t="s">
        <v>686</v>
      </c>
      <c r="BC87" s="43" t="s">
        <v>687</v>
      </c>
    </row>
    <row r="88" spans="25:55" ht="16.5" customHeight="1" thickBot="1" x14ac:dyDescent="0.3">
      <c r="Y88" s="24">
        <v>107</v>
      </c>
      <c r="Z88" s="24">
        <v>89</v>
      </c>
      <c r="AA88" s="24">
        <v>953.39567179999995</v>
      </c>
      <c r="AB88" s="24">
        <v>25.2</v>
      </c>
      <c r="AC88" s="25">
        <v>5.1100000000000003</v>
      </c>
      <c r="AD88" s="26">
        <v>5.46</v>
      </c>
      <c r="AE88" s="24" t="s">
        <v>116</v>
      </c>
      <c r="AF88" s="24">
        <v>5</v>
      </c>
      <c r="AG88" s="24">
        <v>8</v>
      </c>
      <c r="AH88" s="24">
        <v>2.2999999999999998</v>
      </c>
      <c r="AI88" s="24">
        <v>6.55</v>
      </c>
      <c r="AJ88" s="24">
        <v>3.7</v>
      </c>
      <c r="AK88" s="24">
        <v>9.4</v>
      </c>
      <c r="AM88" s="58">
        <v>73</v>
      </c>
      <c r="AN88" s="33">
        <v>84</v>
      </c>
      <c r="AO88" s="34">
        <v>201</v>
      </c>
      <c r="AP88" s="35" t="s">
        <v>653</v>
      </c>
      <c r="AQ88" s="36" t="s">
        <v>654</v>
      </c>
      <c r="AR88" s="37" t="s">
        <v>655</v>
      </c>
      <c r="AS88" s="38" t="s">
        <v>656</v>
      </c>
      <c r="AT88" s="39" t="s">
        <v>657</v>
      </c>
      <c r="AU88" s="40" t="s">
        <v>482</v>
      </c>
      <c r="AV88" s="40" t="s">
        <v>478</v>
      </c>
      <c r="AW88" s="40" t="s">
        <v>478</v>
      </c>
      <c r="AX88" s="40" t="s">
        <v>571</v>
      </c>
      <c r="AY88" s="39" t="s">
        <v>253</v>
      </c>
      <c r="AZ88" s="41" t="s">
        <v>658</v>
      </c>
      <c r="BA88" s="42" t="s">
        <v>179</v>
      </c>
      <c r="BB88" s="43" t="s">
        <v>127</v>
      </c>
      <c r="BC88" s="14"/>
    </row>
    <row r="89" spans="25:55" ht="16.5" customHeight="1" thickBot="1" x14ac:dyDescent="0.3">
      <c r="Y89" s="24">
        <v>84</v>
      </c>
      <c r="Z89" s="24">
        <v>88</v>
      </c>
      <c r="AA89" s="24">
        <v>1157.537628</v>
      </c>
      <c r="AB89" s="24">
        <v>28.1</v>
      </c>
      <c r="AC89" s="25">
        <v>5.64</v>
      </c>
      <c r="AD89" s="26">
        <v>5.45</v>
      </c>
      <c r="AE89" s="24" t="s">
        <v>111</v>
      </c>
      <c r="AF89" s="24">
        <v>6.4</v>
      </c>
      <c r="AG89" s="24">
        <v>7.4</v>
      </c>
      <c r="AH89" s="24">
        <v>2.0499999999999998</v>
      </c>
      <c r="AI89" s="24">
        <v>5.95</v>
      </c>
      <c r="AJ89" s="24">
        <v>6.4</v>
      </c>
      <c r="AK89" s="24">
        <v>10.6</v>
      </c>
      <c r="AM89" s="58">
        <v>74</v>
      </c>
      <c r="AN89" s="33">
        <v>85</v>
      </c>
      <c r="AO89" s="34">
        <v>202</v>
      </c>
      <c r="AP89" s="35" t="s">
        <v>659</v>
      </c>
      <c r="AQ89" s="36" t="s">
        <v>660</v>
      </c>
      <c r="AR89" s="37" t="s">
        <v>661</v>
      </c>
      <c r="AS89" s="38" t="s">
        <v>662</v>
      </c>
      <c r="AT89" s="39" t="s">
        <v>663</v>
      </c>
      <c r="AU89" s="40" t="s">
        <v>403</v>
      </c>
      <c r="AV89" s="40" t="s">
        <v>433</v>
      </c>
      <c r="AW89" s="40" t="s">
        <v>387</v>
      </c>
      <c r="AX89" s="40" t="s">
        <v>664</v>
      </c>
      <c r="AY89" s="39" t="s">
        <v>589</v>
      </c>
      <c r="AZ89" s="41" t="s">
        <v>665</v>
      </c>
      <c r="BA89" s="42" t="s">
        <v>179</v>
      </c>
      <c r="BB89" s="43" t="s">
        <v>666</v>
      </c>
      <c r="BC89" s="14"/>
    </row>
    <row r="90" spans="25:55" ht="16.5" customHeight="1" thickBot="1" x14ac:dyDescent="0.3">
      <c r="Y90" s="24">
        <v>91</v>
      </c>
      <c r="Z90" s="24">
        <v>84</v>
      </c>
      <c r="AA90" s="24">
        <v>1071.5151900000001</v>
      </c>
      <c r="AB90" s="24">
        <v>26.4</v>
      </c>
      <c r="AC90" s="25">
        <v>5.32</v>
      </c>
      <c r="AD90" s="26">
        <v>5.44</v>
      </c>
      <c r="AE90" s="24" t="s">
        <v>111</v>
      </c>
      <c r="AF90" s="24">
        <v>6.8</v>
      </c>
      <c r="AG90" s="24">
        <v>8.4</v>
      </c>
      <c r="AH90" s="24">
        <v>3.45</v>
      </c>
      <c r="AI90" s="24">
        <v>3.1</v>
      </c>
      <c r="AJ90" s="24">
        <v>4.8499999999999996</v>
      </c>
      <c r="AK90" s="24">
        <v>8.1999999999999993</v>
      </c>
      <c r="AM90" s="58">
        <v>81</v>
      </c>
      <c r="AN90" s="33">
        <v>86</v>
      </c>
      <c r="AO90" s="44"/>
      <c r="AP90" s="35" t="s">
        <v>696</v>
      </c>
      <c r="AQ90" s="36" t="s">
        <v>697</v>
      </c>
      <c r="AR90" s="37" t="s">
        <v>698</v>
      </c>
      <c r="AS90" s="38" t="s">
        <v>699</v>
      </c>
      <c r="AT90" s="39" t="s">
        <v>700</v>
      </c>
      <c r="AU90" s="40" t="s">
        <v>268</v>
      </c>
      <c r="AV90" s="40" t="s">
        <v>396</v>
      </c>
      <c r="AW90" s="40" t="s">
        <v>499</v>
      </c>
      <c r="AX90" s="40" t="s">
        <v>701</v>
      </c>
      <c r="AY90" s="39" t="s">
        <v>382</v>
      </c>
      <c r="AZ90" s="41" t="s">
        <v>702</v>
      </c>
      <c r="BA90" s="45" t="s">
        <v>191</v>
      </c>
      <c r="BB90" s="14"/>
      <c r="BC90" s="14"/>
    </row>
    <row r="91" spans="25:55" ht="16.5" customHeight="1" thickBot="1" x14ac:dyDescent="0.3">
      <c r="Y91" s="24">
        <v>124</v>
      </c>
      <c r="Z91" s="24">
        <v>87</v>
      </c>
      <c r="AA91" s="24">
        <v>849.61539459999995</v>
      </c>
      <c r="AB91" s="24">
        <v>23.95</v>
      </c>
      <c r="AC91" s="25">
        <v>4.7300000000000004</v>
      </c>
      <c r="AD91" s="26">
        <v>5.41</v>
      </c>
      <c r="AE91" s="24" t="s">
        <v>111</v>
      </c>
      <c r="AF91" s="24">
        <v>5.9</v>
      </c>
      <c r="AG91" s="24">
        <v>8.4</v>
      </c>
      <c r="AH91" s="24">
        <v>3.5</v>
      </c>
      <c r="AI91" s="24">
        <v>3.85</v>
      </c>
      <c r="AJ91" s="24">
        <v>2</v>
      </c>
      <c r="AK91" s="24">
        <v>7.6</v>
      </c>
      <c r="AM91" s="58">
        <v>83</v>
      </c>
      <c r="AN91" s="33">
        <v>86</v>
      </c>
      <c r="AO91" s="44"/>
      <c r="AP91" s="35" t="s">
        <v>709</v>
      </c>
      <c r="AQ91" s="36" t="s">
        <v>710</v>
      </c>
      <c r="AR91" s="37" t="s">
        <v>711</v>
      </c>
      <c r="AS91" s="38" t="s">
        <v>699</v>
      </c>
      <c r="AT91" s="39" t="s">
        <v>700</v>
      </c>
      <c r="AU91" s="40" t="s">
        <v>288</v>
      </c>
      <c r="AV91" s="40" t="s">
        <v>478</v>
      </c>
      <c r="AW91" s="40" t="s">
        <v>564</v>
      </c>
      <c r="AX91" s="40" t="s">
        <v>361</v>
      </c>
      <c r="AY91" s="39" t="s">
        <v>353</v>
      </c>
      <c r="AZ91" s="41" t="s">
        <v>712</v>
      </c>
      <c r="BA91" s="45" t="s">
        <v>191</v>
      </c>
      <c r="BB91" s="14"/>
      <c r="BC91" s="14"/>
    </row>
    <row r="92" spans="25:55" ht="16.5" customHeight="1" thickBot="1" x14ac:dyDescent="0.3">
      <c r="Y92" s="24">
        <v>89</v>
      </c>
      <c r="Z92" s="24">
        <v>83</v>
      </c>
      <c r="AA92" s="24">
        <v>1084.085259</v>
      </c>
      <c r="AB92" s="24">
        <v>26.6</v>
      </c>
      <c r="AC92" s="25">
        <v>5.28</v>
      </c>
      <c r="AD92" s="26">
        <v>5.39</v>
      </c>
      <c r="AE92" s="24" t="s">
        <v>113</v>
      </c>
      <c r="AF92" s="24">
        <v>5.05</v>
      </c>
      <c r="AG92" s="24">
        <v>5.8</v>
      </c>
      <c r="AH92" s="24">
        <v>5.5</v>
      </c>
      <c r="AI92" s="24">
        <v>5.2</v>
      </c>
      <c r="AJ92" s="24">
        <v>4.8499999999999996</v>
      </c>
      <c r="AK92" s="24">
        <v>0.6</v>
      </c>
      <c r="AM92" s="58">
        <v>84</v>
      </c>
      <c r="AN92" s="33">
        <v>88</v>
      </c>
      <c r="AO92" s="44"/>
      <c r="AP92" s="35" t="s">
        <v>713</v>
      </c>
      <c r="AQ92" s="36" t="s">
        <v>714</v>
      </c>
      <c r="AR92" s="37" t="s">
        <v>715</v>
      </c>
      <c r="AS92" s="38" t="s">
        <v>716</v>
      </c>
      <c r="AT92" s="39" t="s">
        <v>270</v>
      </c>
      <c r="AU92" s="40" t="s">
        <v>352</v>
      </c>
      <c r="AV92" s="40" t="s">
        <v>512</v>
      </c>
      <c r="AW92" s="40" t="s">
        <v>271</v>
      </c>
      <c r="AX92" s="40" t="s">
        <v>527</v>
      </c>
      <c r="AY92" s="39" t="s">
        <v>353</v>
      </c>
      <c r="AZ92" s="41" t="s">
        <v>687</v>
      </c>
      <c r="BA92" s="45" t="s">
        <v>191</v>
      </c>
      <c r="BB92" s="14"/>
      <c r="BC92" s="14"/>
    </row>
    <row r="93" spans="25:55" ht="16.5" customHeight="1" thickBot="1" x14ac:dyDescent="0.3">
      <c r="Y93" s="24">
        <v>82</v>
      </c>
      <c r="Z93" s="24">
        <v>90</v>
      </c>
      <c r="AA93" s="24">
        <v>1170.408981</v>
      </c>
      <c r="AB93" s="24">
        <v>28.15</v>
      </c>
      <c r="AC93" s="25">
        <v>5.68</v>
      </c>
      <c r="AD93" s="26">
        <v>5.35</v>
      </c>
      <c r="AE93" s="14"/>
      <c r="AF93" s="24">
        <v>4.0999999999999996</v>
      </c>
      <c r="AG93" s="24">
        <v>9.8000000000000007</v>
      </c>
      <c r="AH93" s="24">
        <v>3.8</v>
      </c>
      <c r="AI93" s="24">
        <v>3.7</v>
      </c>
      <c r="AJ93" s="24">
        <v>7</v>
      </c>
      <c r="AK93" s="24">
        <v>11.8</v>
      </c>
      <c r="AM93" s="58">
        <v>71</v>
      </c>
      <c r="AN93" s="33">
        <v>89</v>
      </c>
      <c r="AO93" s="34">
        <v>172</v>
      </c>
      <c r="AP93" s="35" t="s">
        <v>641</v>
      </c>
      <c r="AQ93" s="36" t="s">
        <v>642</v>
      </c>
      <c r="AR93" s="37" t="s">
        <v>643</v>
      </c>
      <c r="AS93" s="38" t="s">
        <v>644</v>
      </c>
      <c r="AT93" s="39" t="s">
        <v>645</v>
      </c>
      <c r="AU93" s="40" t="s">
        <v>596</v>
      </c>
      <c r="AV93" s="40" t="s">
        <v>242</v>
      </c>
      <c r="AW93" s="40" t="s">
        <v>460</v>
      </c>
      <c r="AX93" s="40" t="s">
        <v>646</v>
      </c>
      <c r="AY93" s="39" t="s">
        <v>647</v>
      </c>
      <c r="AZ93" s="41" t="s">
        <v>648</v>
      </c>
      <c r="BA93" s="42" t="s">
        <v>179</v>
      </c>
      <c r="BB93" s="43" t="s">
        <v>649</v>
      </c>
      <c r="BC93" s="43" t="s">
        <v>650</v>
      </c>
    </row>
    <row r="94" spans="25:55" ht="16.5" customHeight="1" thickBot="1" x14ac:dyDescent="0.3">
      <c r="Y94" s="24">
        <v>95</v>
      </c>
      <c r="Z94" s="24">
        <v>85</v>
      </c>
      <c r="AA94" s="24">
        <v>1027.1410940000001</v>
      </c>
      <c r="AB94" s="24">
        <v>26.15</v>
      </c>
      <c r="AC94" s="25">
        <v>5.12</v>
      </c>
      <c r="AD94" s="26">
        <v>5.34</v>
      </c>
      <c r="AE94" s="24" t="s">
        <v>111</v>
      </c>
      <c r="AF94" s="24">
        <v>6.55</v>
      </c>
      <c r="AG94" s="24">
        <v>6</v>
      </c>
      <c r="AH94" s="24">
        <v>4.6500000000000004</v>
      </c>
      <c r="AI94" s="24">
        <v>4.1500000000000004</v>
      </c>
      <c r="AJ94" s="24">
        <v>4.25</v>
      </c>
      <c r="AK94" s="24">
        <v>10.6</v>
      </c>
      <c r="AM94" s="58">
        <v>76</v>
      </c>
      <c r="AN94" s="33">
        <v>90</v>
      </c>
      <c r="AO94" s="44"/>
      <c r="AP94" s="35" t="s">
        <v>670</v>
      </c>
      <c r="AQ94" s="36" t="s">
        <v>671</v>
      </c>
      <c r="AR94" s="37" t="s">
        <v>672</v>
      </c>
      <c r="AS94" s="38" t="s">
        <v>673</v>
      </c>
      <c r="AT94" s="39" t="s">
        <v>433</v>
      </c>
      <c r="AU94" s="40" t="s">
        <v>271</v>
      </c>
      <c r="AV94" s="40" t="s">
        <v>512</v>
      </c>
      <c r="AW94" s="40" t="s">
        <v>618</v>
      </c>
      <c r="AX94" s="40" t="s">
        <v>242</v>
      </c>
      <c r="AY94" s="39" t="s">
        <v>189</v>
      </c>
      <c r="AZ94" s="47"/>
      <c r="BA94" s="45" t="s">
        <v>191</v>
      </c>
      <c r="BB94" s="14"/>
      <c r="BC94" s="14"/>
    </row>
    <row r="95" spans="25:55" ht="16.5" customHeight="1" thickBot="1" x14ac:dyDescent="0.3">
      <c r="Y95" s="24">
        <v>87</v>
      </c>
      <c r="Z95" s="24">
        <v>91</v>
      </c>
      <c r="AA95" s="24">
        <v>1116.232575</v>
      </c>
      <c r="AB95" s="24">
        <v>27.3</v>
      </c>
      <c r="AC95" s="25">
        <v>5.48</v>
      </c>
      <c r="AD95" s="26">
        <v>5.29</v>
      </c>
      <c r="AE95" s="24" t="s">
        <v>113</v>
      </c>
      <c r="AF95" s="24">
        <v>5.3</v>
      </c>
      <c r="AG95" s="24">
        <v>6.8</v>
      </c>
      <c r="AH95" s="24">
        <v>3.5</v>
      </c>
      <c r="AI95" s="24">
        <v>5.55</v>
      </c>
      <c r="AJ95" s="24">
        <v>6.25</v>
      </c>
      <c r="AK95" s="24">
        <v>6.4</v>
      </c>
      <c r="AM95" s="58">
        <v>88</v>
      </c>
      <c r="AN95" s="33">
        <v>91</v>
      </c>
      <c r="AO95" s="44"/>
      <c r="AP95" s="35" t="s">
        <v>729</v>
      </c>
      <c r="AQ95" s="36" t="s">
        <v>497</v>
      </c>
      <c r="AR95" s="37" t="s">
        <v>727</v>
      </c>
      <c r="AS95" s="38" t="s">
        <v>730</v>
      </c>
      <c r="AT95" s="39" t="s">
        <v>628</v>
      </c>
      <c r="AU95" s="40" t="s">
        <v>294</v>
      </c>
      <c r="AV95" s="40" t="s">
        <v>361</v>
      </c>
      <c r="AW95" s="40" t="s">
        <v>494</v>
      </c>
      <c r="AX95" s="40" t="s">
        <v>564</v>
      </c>
      <c r="AY95" s="39" t="s">
        <v>353</v>
      </c>
      <c r="AZ95" s="41" t="s">
        <v>731</v>
      </c>
      <c r="BA95" s="45" t="s">
        <v>191</v>
      </c>
      <c r="BB95" s="14"/>
      <c r="BC95" s="14"/>
    </row>
    <row r="96" spans="25:55" ht="16.5" customHeight="1" thickBot="1" x14ac:dyDescent="0.3">
      <c r="Y96" s="24">
        <v>131</v>
      </c>
      <c r="Z96" s="24">
        <v>97</v>
      </c>
      <c r="AA96" s="24">
        <v>822.85853770000006</v>
      </c>
      <c r="AB96" s="24">
        <v>23.4</v>
      </c>
      <c r="AC96" s="25">
        <v>4.84</v>
      </c>
      <c r="AD96" s="26">
        <v>5.28</v>
      </c>
      <c r="AE96" s="24" t="s">
        <v>115</v>
      </c>
      <c r="AF96" s="24">
        <v>4.8</v>
      </c>
      <c r="AG96" s="24">
        <v>8.6</v>
      </c>
      <c r="AH96" s="24">
        <v>0.85</v>
      </c>
      <c r="AI96" s="24">
        <v>6.85</v>
      </c>
      <c r="AJ96" s="24">
        <v>3.1</v>
      </c>
      <c r="AK96" s="24">
        <v>7.6</v>
      </c>
      <c r="AM96" s="58">
        <v>100</v>
      </c>
      <c r="AN96" s="33">
        <v>92</v>
      </c>
      <c r="AO96" s="44"/>
      <c r="AP96" s="35" t="s">
        <v>780</v>
      </c>
      <c r="AQ96" s="36" t="s">
        <v>699</v>
      </c>
      <c r="AR96" s="37" t="s">
        <v>781</v>
      </c>
      <c r="AS96" s="38" t="s">
        <v>782</v>
      </c>
      <c r="AT96" s="39" t="s">
        <v>494</v>
      </c>
      <c r="AU96" s="40" t="s">
        <v>382</v>
      </c>
      <c r="AV96" s="40" t="s">
        <v>512</v>
      </c>
      <c r="AW96" s="40" t="s">
        <v>347</v>
      </c>
      <c r="AX96" s="40" t="s">
        <v>500</v>
      </c>
      <c r="AY96" s="39" t="s">
        <v>242</v>
      </c>
      <c r="AZ96" s="41" t="s">
        <v>783</v>
      </c>
      <c r="BA96" s="45" t="s">
        <v>191</v>
      </c>
      <c r="BB96" s="14"/>
      <c r="BC96" s="14"/>
    </row>
    <row r="97" spans="25:55" ht="16.5" customHeight="1" thickBot="1" x14ac:dyDescent="0.3">
      <c r="Y97" s="24">
        <v>109</v>
      </c>
      <c r="Z97" s="24">
        <v>92</v>
      </c>
      <c r="AA97" s="24">
        <v>943.46794509999995</v>
      </c>
      <c r="AB97" s="24">
        <v>25.05</v>
      </c>
      <c r="AC97" s="25">
        <v>4.9800000000000004</v>
      </c>
      <c r="AD97" s="26">
        <v>5.25</v>
      </c>
      <c r="AE97" s="14"/>
      <c r="AF97" s="24">
        <v>5.55</v>
      </c>
      <c r="AG97" s="24">
        <v>8</v>
      </c>
      <c r="AH97" s="24">
        <v>3.9</v>
      </c>
      <c r="AI97" s="24">
        <v>3.55</v>
      </c>
      <c r="AJ97" s="24">
        <v>3.9</v>
      </c>
      <c r="AK97" s="24">
        <v>8.8000000000000007</v>
      </c>
      <c r="AM97" s="58">
        <v>105</v>
      </c>
      <c r="AN97" s="33">
        <v>92</v>
      </c>
      <c r="AO97" s="44"/>
      <c r="AP97" s="35" t="s">
        <v>808</v>
      </c>
      <c r="AQ97" s="36" t="s">
        <v>782</v>
      </c>
      <c r="AR97" s="37" t="s">
        <v>809</v>
      </c>
      <c r="AS97" s="38" t="s">
        <v>782</v>
      </c>
      <c r="AT97" s="39" t="s">
        <v>494</v>
      </c>
      <c r="AU97" s="40" t="s">
        <v>396</v>
      </c>
      <c r="AV97" s="40" t="s">
        <v>549</v>
      </c>
      <c r="AW97" s="40" t="s">
        <v>493</v>
      </c>
      <c r="AX97" s="40" t="s">
        <v>512</v>
      </c>
      <c r="AY97" s="39" t="s">
        <v>329</v>
      </c>
      <c r="AZ97" s="41" t="s">
        <v>810</v>
      </c>
      <c r="BA97" s="45" t="s">
        <v>191</v>
      </c>
      <c r="BB97" s="14"/>
      <c r="BC97" s="14"/>
    </row>
    <row r="98" spans="25:55" ht="16.5" customHeight="1" thickBot="1" x14ac:dyDescent="0.3">
      <c r="Y98" s="24">
        <v>66</v>
      </c>
      <c r="Z98" s="24">
        <v>94</v>
      </c>
      <c r="AA98" s="24">
        <v>1318.7973939999999</v>
      </c>
      <c r="AB98" s="24">
        <v>30.05</v>
      </c>
      <c r="AC98" s="25">
        <v>6.01</v>
      </c>
      <c r="AD98" s="26">
        <v>5.13</v>
      </c>
      <c r="AE98" s="14"/>
      <c r="AF98" s="24">
        <v>5</v>
      </c>
      <c r="AG98" s="24">
        <v>6.8</v>
      </c>
      <c r="AH98" s="24">
        <v>4.3499999999999996</v>
      </c>
      <c r="AI98" s="24">
        <v>4.3499999999999996</v>
      </c>
      <c r="AJ98" s="24">
        <v>9.5500000000000007</v>
      </c>
      <c r="AK98" s="24">
        <v>11.6</v>
      </c>
      <c r="AM98" s="58">
        <v>95</v>
      </c>
      <c r="AN98" s="33">
        <v>94</v>
      </c>
      <c r="AO98" s="44"/>
      <c r="AP98" s="35" t="s">
        <v>755</v>
      </c>
      <c r="AQ98" s="36" t="s">
        <v>613</v>
      </c>
      <c r="AR98" s="37" t="s">
        <v>756</v>
      </c>
      <c r="AS98" s="38" t="s">
        <v>757</v>
      </c>
      <c r="AT98" s="39" t="s">
        <v>512</v>
      </c>
      <c r="AU98" s="40" t="s">
        <v>347</v>
      </c>
      <c r="AV98" s="40" t="s">
        <v>347</v>
      </c>
      <c r="AW98" s="40" t="s">
        <v>260</v>
      </c>
      <c r="AX98" s="40" t="s">
        <v>479</v>
      </c>
      <c r="AY98" s="39" t="s">
        <v>347</v>
      </c>
      <c r="AZ98" s="41" t="s">
        <v>758</v>
      </c>
      <c r="BA98" s="45" t="s">
        <v>191</v>
      </c>
      <c r="BB98" s="14"/>
      <c r="BC98" s="14"/>
    </row>
    <row r="99" spans="25:55" ht="16.5" customHeight="1" thickBot="1" x14ac:dyDescent="0.3">
      <c r="Y99" s="24">
        <v>118</v>
      </c>
      <c r="Z99" s="24">
        <v>99</v>
      </c>
      <c r="AA99" s="24">
        <v>893.57985689999998</v>
      </c>
      <c r="AB99" s="24">
        <v>24.5</v>
      </c>
      <c r="AC99" s="25">
        <v>4.92</v>
      </c>
      <c r="AD99" s="26">
        <v>5.13</v>
      </c>
      <c r="AE99" s="14"/>
      <c r="AF99" s="24">
        <v>2.65</v>
      </c>
      <c r="AG99" s="24">
        <v>7.6</v>
      </c>
      <c r="AH99" s="24">
        <v>4.2</v>
      </c>
      <c r="AI99" s="24">
        <v>6.05</v>
      </c>
      <c r="AJ99" s="24">
        <v>4.0999999999999996</v>
      </c>
      <c r="AK99" s="24">
        <v>11.4</v>
      </c>
      <c r="AM99" s="58">
        <v>103</v>
      </c>
      <c r="AN99" s="33">
        <v>95</v>
      </c>
      <c r="AO99" s="34">
        <v>405</v>
      </c>
      <c r="AP99" s="35" t="s">
        <v>796</v>
      </c>
      <c r="AQ99" s="36" t="s">
        <v>797</v>
      </c>
      <c r="AR99" s="37" t="s">
        <v>798</v>
      </c>
      <c r="AS99" s="38" t="s">
        <v>799</v>
      </c>
      <c r="AT99" s="39" t="s">
        <v>800</v>
      </c>
      <c r="AU99" s="40" t="s">
        <v>290</v>
      </c>
      <c r="AV99" s="40" t="s">
        <v>801</v>
      </c>
      <c r="AW99" s="40" t="s">
        <v>387</v>
      </c>
      <c r="AX99" s="40" t="s">
        <v>802</v>
      </c>
      <c r="AY99" s="39" t="s">
        <v>479</v>
      </c>
      <c r="AZ99" s="41" t="s">
        <v>803</v>
      </c>
      <c r="BA99" s="42" t="s">
        <v>179</v>
      </c>
      <c r="BB99" s="43" t="s">
        <v>116</v>
      </c>
      <c r="BC99" s="14"/>
    </row>
    <row r="100" spans="25:55" ht="16.5" customHeight="1" thickBot="1" x14ac:dyDescent="0.3">
      <c r="Y100" s="24">
        <v>88</v>
      </c>
      <c r="Z100" s="24">
        <v>93</v>
      </c>
      <c r="AA100" s="24">
        <v>1109.5847470000001</v>
      </c>
      <c r="AB100" s="24">
        <v>26.85</v>
      </c>
      <c r="AC100" s="25">
        <v>5.37</v>
      </c>
      <c r="AD100" s="26">
        <v>5.0999999999999996</v>
      </c>
      <c r="AE100" s="24" t="s">
        <v>114</v>
      </c>
      <c r="AF100" s="24">
        <v>5.2</v>
      </c>
      <c r="AG100" s="24">
        <v>5.6</v>
      </c>
      <c r="AH100" s="24">
        <v>5.0999999999999996</v>
      </c>
      <c r="AI100" s="24">
        <v>4.5</v>
      </c>
      <c r="AJ100" s="24">
        <v>6.45</v>
      </c>
      <c r="AK100" s="24">
        <v>13.6</v>
      </c>
      <c r="AM100" s="58">
        <v>106</v>
      </c>
      <c r="AN100" s="33">
        <v>96</v>
      </c>
      <c r="AO100" s="34">
        <v>446</v>
      </c>
      <c r="AP100" s="35" t="s">
        <v>811</v>
      </c>
      <c r="AQ100" s="36" t="s">
        <v>812</v>
      </c>
      <c r="AR100" s="37" t="s">
        <v>500</v>
      </c>
      <c r="AS100" s="38" t="s">
        <v>813</v>
      </c>
      <c r="AT100" s="39" t="s">
        <v>486</v>
      </c>
      <c r="AU100" s="40" t="s">
        <v>494</v>
      </c>
      <c r="AV100" s="40" t="s">
        <v>527</v>
      </c>
      <c r="AW100" s="40" t="s">
        <v>281</v>
      </c>
      <c r="AX100" s="40" t="s">
        <v>814</v>
      </c>
      <c r="AY100" s="39" t="s">
        <v>815</v>
      </c>
      <c r="AZ100" s="41" t="s">
        <v>816</v>
      </c>
      <c r="BA100" s="42" t="s">
        <v>179</v>
      </c>
      <c r="BB100" s="14"/>
      <c r="BC100" s="14"/>
    </row>
    <row r="101" spans="25:55" ht="16.5" customHeight="1" thickBot="1" x14ac:dyDescent="0.3">
      <c r="Y101" s="24">
        <v>104</v>
      </c>
      <c r="Z101" s="24">
        <v>95</v>
      </c>
      <c r="AA101" s="24">
        <v>994.05948639999997</v>
      </c>
      <c r="AB101" s="24">
        <v>25.5</v>
      </c>
      <c r="AC101" s="25">
        <v>5.0999999999999996</v>
      </c>
      <c r="AD101" s="26">
        <v>5.08</v>
      </c>
      <c r="AE101" s="14"/>
      <c r="AF101" s="24">
        <v>7.25</v>
      </c>
      <c r="AG101" s="24">
        <v>5</v>
      </c>
      <c r="AH101" s="24">
        <v>2.8</v>
      </c>
      <c r="AI101" s="24">
        <v>5.25</v>
      </c>
      <c r="AJ101" s="24">
        <v>5.2</v>
      </c>
      <c r="AK101" s="24">
        <v>11.4</v>
      </c>
      <c r="AM101" s="58">
        <v>108</v>
      </c>
      <c r="AN101" s="33">
        <v>97</v>
      </c>
      <c r="AO101" s="44"/>
      <c r="AP101" s="35" t="s">
        <v>823</v>
      </c>
      <c r="AQ101" s="36" t="s">
        <v>824</v>
      </c>
      <c r="AR101" s="37" t="s">
        <v>361</v>
      </c>
      <c r="AS101" s="38" t="s">
        <v>824</v>
      </c>
      <c r="AT101" s="39" t="s">
        <v>825</v>
      </c>
      <c r="AU101" s="40" t="s">
        <v>485</v>
      </c>
      <c r="AV101" s="40" t="s">
        <v>564</v>
      </c>
      <c r="AW101" s="40" t="s">
        <v>329</v>
      </c>
      <c r="AX101" s="40" t="s">
        <v>564</v>
      </c>
      <c r="AY101" s="39" t="s">
        <v>329</v>
      </c>
      <c r="AZ101" s="41" t="s">
        <v>826</v>
      </c>
      <c r="BA101" s="45" t="s">
        <v>191</v>
      </c>
      <c r="BB101" s="14"/>
      <c r="BC101" s="14"/>
    </row>
    <row r="102" spans="25:55" ht="16.5" customHeight="1" thickBot="1" x14ac:dyDescent="0.3">
      <c r="Y102" s="24">
        <v>67</v>
      </c>
      <c r="Z102" s="24">
        <v>100</v>
      </c>
      <c r="AA102" s="24">
        <v>1313.7640839999999</v>
      </c>
      <c r="AB102" s="24">
        <v>30</v>
      </c>
      <c r="AC102" s="25">
        <v>6.03</v>
      </c>
      <c r="AD102" s="26">
        <v>5.05</v>
      </c>
      <c r="AE102" s="24" t="s">
        <v>115</v>
      </c>
      <c r="AF102" s="24">
        <v>4.2</v>
      </c>
      <c r="AG102" s="24">
        <v>7.2</v>
      </c>
      <c r="AH102" s="24">
        <v>4.3</v>
      </c>
      <c r="AI102" s="24">
        <v>4.5</v>
      </c>
      <c r="AJ102" s="24">
        <v>9.9499999999999993</v>
      </c>
      <c r="AK102" s="24">
        <v>7.6</v>
      </c>
      <c r="AM102" s="58">
        <v>92</v>
      </c>
      <c r="AN102" s="33">
        <v>98</v>
      </c>
      <c r="AO102" s="34">
        <v>275</v>
      </c>
      <c r="AP102" s="35" t="s">
        <v>739</v>
      </c>
      <c r="AQ102" s="36" t="s">
        <v>690</v>
      </c>
      <c r="AR102" s="37" t="s">
        <v>494</v>
      </c>
      <c r="AS102" s="38" t="s">
        <v>740</v>
      </c>
      <c r="AT102" s="39" t="s">
        <v>741</v>
      </c>
      <c r="AU102" s="40" t="s">
        <v>742</v>
      </c>
      <c r="AV102" s="40" t="s">
        <v>571</v>
      </c>
      <c r="AW102" s="40" t="s">
        <v>461</v>
      </c>
      <c r="AX102" s="40" t="s">
        <v>743</v>
      </c>
      <c r="AY102" s="39" t="s">
        <v>743</v>
      </c>
      <c r="AZ102" s="41" t="s">
        <v>744</v>
      </c>
      <c r="BA102" s="42" t="s">
        <v>179</v>
      </c>
      <c r="BB102" s="43" t="s">
        <v>745</v>
      </c>
      <c r="BC102" s="14"/>
    </row>
    <row r="103" spans="25:55" ht="16.5" customHeight="1" thickBot="1" x14ac:dyDescent="0.3">
      <c r="Y103" s="24">
        <v>136</v>
      </c>
      <c r="Z103" s="24">
        <v>103</v>
      </c>
      <c r="AA103" s="24">
        <v>796.46653460000005</v>
      </c>
      <c r="AB103" s="24">
        <v>23.15</v>
      </c>
      <c r="AC103" s="25">
        <v>4.68</v>
      </c>
      <c r="AD103" s="26">
        <v>5.04</v>
      </c>
      <c r="AE103" s="14"/>
      <c r="AF103" s="24">
        <v>2.65</v>
      </c>
      <c r="AG103" s="24">
        <v>7.2</v>
      </c>
      <c r="AH103" s="24">
        <v>3.6</v>
      </c>
      <c r="AI103" s="24">
        <v>6.7</v>
      </c>
      <c r="AJ103" s="24">
        <v>3.25</v>
      </c>
      <c r="AK103" s="24">
        <v>13.4</v>
      </c>
      <c r="AM103" s="58">
        <v>109</v>
      </c>
      <c r="AN103" s="33">
        <v>99</v>
      </c>
      <c r="AO103" s="44"/>
      <c r="AP103" s="35" t="s">
        <v>827</v>
      </c>
      <c r="AQ103" s="36" t="s">
        <v>828</v>
      </c>
      <c r="AR103" s="37" t="s">
        <v>829</v>
      </c>
      <c r="AS103" s="38" t="s">
        <v>828</v>
      </c>
      <c r="AT103" s="39" t="s">
        <v>445</v>
      </c>
      <c r="AU103" s="40" t="s">
        <v>614</v>
      </c>
      <c r="AV103" s="40" t="s">
        <v>549</v>
      </c>
      <c r="AW103" s="40" t="s">
        <v>396</v>
      </c>
      <c r="AX103" s="40" t="s">
        <v>618</v>
      </c>
      <c r="AY103" s="39" t="s">
        <v>329</v>
      </c>
      <c r="AZ103" s="41" t="s">
        <v>830</v>
      </c>
      <c r="BA103" s="45" t="s">
        <v>191</v>
      </c>
      <c r="BB103" s="14"/>
      <c r="BC103" s="14"/>
    </row>
    <row r="104" spans="25:55" ht="16.5" customHeight="1" thickBot="1" x14ac:dyDescent="0.3">
      <c r="Y104" s="24">
        <v>121</v>
      </c>
      <c r="Z104" s="24">
        <v>102</v>
      </c>
      <c r="AA104" s="24">
        <v>870.23960880000004</v>
      </c>
      <c r="AB104" s="24">
        <v>24.2</v>
      </c>
      <c r="AC104" s="25">
        <v>4.83</v>
      </c>
      <c r="AD104" s="26">
        <v>5.01</v>
      </c>
      <c r="AE104" s="24" t="s">
        <v>117</v>
      </c>
      <c r="AF104" s="24">
        <v>4.55</v>
      </c>
      <c r="AG104" s="24">
        <v>8.4</v>
      </c>
      <c r="AH104" s="24">
        <v>3.65</v>
      </c>
      <c r="AI104" s="24">
        <v>3.45</v>
      </c>
      <c r="AJ104" s="24">
        <v>4.0999999999999996</v>
      </c>
      <c r="AK104" s="24">
        <v>9.8000000000000007</v>
      </c>
      <c r="AM104" s="58">
        <v>109</v>
      </c>
      <c r="AN104" s="33">
        <v>99</v>
      </c>
      <c r="AO104" s="44"/>
      <c r="AP104" s="35" t="s">
        <v>833</v>
      </c>
      <c r="AQ104" s="36" t="s">
        <v>828</v>
      </c>
      <c r="AR104" s="37" t="s">
        <v>829</v>
      </c>
      <c r="AS104" s="38" t="s">
        <v>828</v>
      </c>
      <c r="AT104" s="39" t="s">
        <v>445</v>
      </c>
      <c r="AU104" s="40" t="s">
        <v>618</v>
      </c>
      <c r="AV104" s="40" t="s">
        <v>473</v>
      </c>
      <c r="AW104" s="40" t="s">
        <v>353</v>
      </c>
      <c r="AX104" s="40" t="s">
        <v>290</v>
      </c>
      <c r="AY104" s="39" t="s">
        <v>329</v>
      </c>
      <c r="AZ104" s="41" t="s">
        <v>834</v>
      </c>
      <c r="BA104" s="45" t="s">
        <v>191</v>
      </c>
      <c r="BB104" s="14"/>
      <c r="BC104" s="14"/>
    </row>
    <row r="105" spans="25:55" ht="16.5" customHeight="1" thickBot="1" x14ac:dyDescent="0.3">
      <c r="Y105" s="24">
        <v>135</v>
      </c>
      <c r="Z105" s="24">
        <v>96</v>
      </c>
      <c r="AA105" s="24">
        <v>797.17062380000004</v>
      </c>
      <c r="AB105" s="24">
        <v>23.2</v>
      </c>
      <c r="AC105" s="25">
        <v>4.5199999999999996</v>
      </c>
      <c r="AD105" s="26">
        <v>5</v>
      </c>
      <c r="AE105" s="14"/>
      <c r="AF105" s="24">
        <v>4.7</v>
      </c>
      <c r="AG105" s="24">
        <v>6.4</v>
      </c>
      <c r="AH105" s="24">
        <v>5.2</v>
      </c>
      <c r="AI105" s="24">
        <v>3.7</v>
      </c>
      <c r="AJ105" s="24">
        <v>2.6</v>
      </c>
      <c r="AK105" s="24">
        <v>7.4</v>
      </c>
      <c r="AM105" s="58">
        <v>98</v>
      </c>
      <c r="AN105" s="33">
        <v>101</v>
      </c>
      <c r="AO105" s="34">
        <v>328</v>
      </c>
      <c r="AP105" s="35" t="s">
        <v>770</v>
      </c>
      <c r="AQ105" s="36" t="s">
        <v>771</v>
      </c>
      <c r="AR105" s="37" t="s">
        <v>772</v>
      </c>
      <c r="AS105" s="38" t="s">
        <v>773</v>
      </c>
      <c r="AT105" s="39" t="s">
        <v>774</v>
      </c>
      <c r="AU105" s="40" t="s">
        <v>453</v>
      </c>
      <c r="AV105" s="40" t="s">
        <v>487</v>
      </c>
      <c r="AW105" s="40" t="s">
        <v>512</v>
      </c>
      <c r="AX105" s="40" t="s">
        <v>724</v>
      </c>
      <c r="AY105" s="39" t="s">
        <v>347</v>
      </c>
      <c r="AZ105" s="41" t="s">
        <v>775</v>
      </c>
      <c r="BA105" s="42" t="s">
        <v>179</v>
      </c>
      <c r="BB105" s="43" t="s">
        <v>776</v>
      </c>
      <c r="BC105" s="43" t="s">
        <v>128</v>
      </c>
    </row>
    <row r="106" spans="25:55" ht="16.5" customHeight="1" thickBot="1" x14ac:dyDescent="0.3">
      <c r="Y106" s="24">
        <v>138</v>
      </c>
      <c r="Z106" s="24">
        <v>98</v>
      </c>
      <c r="AA106" s="24">
        <v>764.60092929999996</v>
      </c>
      <c r="AB106" s="24">
        <v>22.85</v>
      </c>
      <c r="AC106" s="25">
        <v>4.46</v>
      </c>
      <c r="AD106" s="26">
        <v>5</v>
      </c>
      <c r="AE106" s="14"/>
      <c r="AF106" s="24">
        <v>4.2</v>
      </c>
      <c r="AG106" s="24">
        <v>5.2</v>
      </c>
      <c r="AH106" s="24">
        <v>4.75</v>
      </c>
      <c r="AI106" s="24">
        <v>5.85</v>
      </c>
      <c r="AJ106" s="24">
        <v>2.2999999999999998</v>
      </c>
      <c r="AK106" s="24">
        <v>11</v>
      </c>
      <c r="AM106" s="58">
        <v>96</v>
      </c>
      <c r="AN106" s="33">
        <v>102</v>
      </c>
      <c r="AO106" s="44"/>
      <c r="AP106" s="35" t="s">
        <v>765</v>
      </c>
      <c r="AQ106" s="36" t="s">
        <v>760</v>
      </c>
      <c r="AR106" s="37" t="s">
        <v>486</v>
      </c>
      <c r="AS106" s="38" t="s">
        <v>766</v>
      </c>
      <c r="AT106" s="39" t="s">
        <v>767</v>
      </c>
      <c r="AU106" s="40" t="s">
        <v>382</v>
      </c>
      <c r="AV106" s="40" t="s">
        <v>768</v>
      </c>
      <c r="AW106" s="40" t="s">
        <v>288</v>
      </c>
      <c r="AX106" s="40" t="s">
        <v>701</v>
      </c>
      <c r="AY106" s="39" t="s">
        <v>478</v>
      </c>
      <c r="AZ106" s="41" t="s">
        <v>769</v>
      </c>
      <c r="BA106" s="45" t="s">
        <v>191</v>
      </c>
      <c r="BB106" s="14"/>
      <c r="BC106" s="14"/>
    </row>
    <row r="107" spans="25:55" ht="16.5" customHeight="1" thickBot="1" x14ac:dyDescent="0.3">
      <c r="Y107" s="24">
        <v>97</v>
      </c>
      <c r="Z107" s="24">
        <v>101</v>
      </c>
      <c r="AA107" s="24">
        <v>1022.8507080000001</v>
      </c>
      <c r="AB107" s="24">
        <v>26.15</v>
      </c>
      <c r="AC107" s="25">
        <v>5.22</v>
      </c>
      <c r="AD107" s="26">
        <v>4.99</v>
      </c>
      <c r="AE107" s="24" t="s">
        <v>117</v>
      </c>
      <c r="AF107" s="24">
        <v>4.1500000000000004</v>
      </c>
      <c r="AG107" s="24">
        <v>7.2</v>
      </c>
      <c r="AH107" s="24">
        <v>4.3499999999999996</v>
      </c>
      <c r="AI107" s="24">
        <v>4.25</v>
      </c>
      <c r="AJ107" s="24">
        <v>6.15</v>
      </c>
      <c r="AK107" s="24">
        <v>9</v>
      </c>
      <c r="AM107" s="58">
        <v>107</v>
      </c>
      <c r="AN107" s="33">
        <v>103</v>
      </c>
      <c r="AO107" s="34">
        <v>451</v>
      </c>
      <c r="AP107" s="35" t="s">
        <v>817</v>
      </c>
      <c r="AQ107" s="36" t="s">
        <v>818</v>
      </c>
      <c r="AR107" s="37" t="s">
        <v>646</v>
      </c>
      <c r="AS107" s="38" t="s">
        <v>819</v>
      </c>
      <c r="AT107" s="39" t="s">
        <v>820</v>
      </c>
      <c r="AU107" s="40" t="s">
        <v>558</v>
      </c>
      <c r="AV107" s="40" t="s">
        <v>361</v>
      </c>
      <c r="AW107" s="40" t="s">
        <v>281</v>
      </c>
      <c r="AX107" s="40" t="s">
        <v>821</v>
      </c>
      <c r="AY107" s="39" t="s">
        <v>479</v>
      </c>
      <c r="AZ107" s="41" t="s">
        <v>822</v>
      </c>
      <c r="BA107" s="42" t="s">
        <v>179</v>
      </c>
      <c r="BB107" s="14"/>
      <c r="BC107" s="14"/>
    </row>
    <row r="108" spans="25:55" ht="16.5" customHeight="1" thickBot="1" x14ac:dyDescent="0.3">
      <c r="Y108" s="24">
        <v>102</v>
      </c>
      <c r="Z108" s="24">
        <v>104</v>
      </c>
      <c r="AA108" s="24">
        <v>1004.584793</v>
      </c>
      <c r="AB108" s="24">
        <v>25.6</v>
      </c>
      <c r="AC108" s="25">
        <v>5.23</v>
      </c>
      <c r="AD108" s="26">
        <v>4.99</v>
      </c>
      <c r="AE108" s="24" t="s">
        <v>111</v>
      </c>
      <c r="AF108" s="24">
        <v>4.7</v>
      </c>
      <c r="AG108" s="24">
        <v>8.8000000000000007</v>
      </c>
      <c r="AH108" s="24">
        <v>3.15</v>
      </c>
      <c r="AI108" s="24">
        <v>3.3</v>
      </c>
      <c r="AJ108" s="24">
        <v>6.2</v>
      </c>
      <c r="AK108" s="24">
        <v>4.4000000000000004</v>
      </c>
      <c r="AM108" s="58">
        <v>101</v>
      </c>
      <c r="AN108" s="33">
        <v>104</v>
      </c>
      <c r="AO108" s="34">
        <v>359</v>
      </c>
      <c r="AP108" s="35" t="s">
        <v>784</v>
      </c>
      <c r="AQ108" s="36" t="s">
        <v>785</v>
      </c>
      <c r="AR108" s="37" t="s">
        <v>786</v>
      </c>
      <c r="AS108" s="38" t="s">
        <v>787</v>
      </c>
      <c r="AT108" s="39" t="s">
        <v>788</v>
      </c>
      <c r="AU108" s="40" t="s">
        <v>743</v>
      </c>
      <c r="AV108" s="40" t="s">
        <v>789</v>
      </c>
      <c r="AW108" s="40" t="s">
        <v>499</v>
      </c>
      <c r="AX108" s="40" t="s">
        <v>242</v>
      </c>
      <c r="AY108" s="39" t="s">
        <v>571</v>
      </c>
      <c r="AZ108" s="41" t="s">
        <v>790</v>
      </c>
      <c r="BA108" s="42" t="s">
        <v>179</v>
      </c>
      <c r="BB108" s="14"/>
      <c r="BC108" s="14"/>
    </row>
    <row r="109" spans="25:55" ht="16.5" customHeight="1" thickBot="1" x14ac:dyDescent="0.3">
      <c r="Y109" s="24">
        <v>75</v>
      </c>
      <c r="Z109" s="24">
        <v>108</v>
      </c>
      <c r="AA109" s="24">
        <v>1236.263901</v>
      </c>
      <c r="AB109" s="24">
        <v>28.85</v>
      </c>
      <c r="AC109" s="25">
        <v>5.89</v>
      </c>
      <c r="AD109" s="26">
        <v>4.9400000000000004</v>
      </c>
      <c r="AE109" s="24" t="s">
        <v>115</v>
      </c>
      <c r="AF109" s="24">
        <v>4.2</v>
      </c>
      <c r="AG109" s="24">
        <v>7.6</v>
      </c>
      <c r="AH109" s="24">
        <v>3</v>
      </c>
      <c r="AI109" s="24">
        <v>4.95</v>
      </c>
      <c r="AJ109" s="24">
        <v>9.6999999999999993</v>
      </c>
      <c r="AK109" s="24">
        <v>10.4</v>
      </c>
      <c r="AM109" s="58">
        <v>93</v>
      </c>
      <c r="AN109" s="33">
        <v>105</v>
      </c>
      <c r="AO109" s="44"/>
      <c r="AP109" s="35" t="s">
        <v>746</v>
      </c>
      <c r="AQ109" s="36" t="s">
        <v>747</v>
      </c>
      <c r="AR109" s="37" t="s">
        <v>748</v>
      </c>
      <c r="AS109" s="38" t="s">
        <v>749</v>
      </c>
      <c r="AT109" s="39" t="s">
        <v>750</v>
      </c>
      <c r="AU109" s="40" t="s">
        <v>260</v>
      </c>
      <c r="AV109" s="40" t="s">
        <v>701</v>
      </c>
      <c r="AW109" s="40" t="s">
        <v>724</v>
      </c>
      <c r="AX109" s="40" t="s">
        <v>290</v>
      </c>
      <c r="AY109" s="39" t="s">
        <v>288</v>
      </c>
      <c r="AZ109" s="41" t="s">
        <v>751</v>
      </c>
      <c r="BA109" s="45" t="s">
        <v>191</v>
      </c>
      <c r="BB109" s="14"/>
      <c r="BC109" s="14"/>
    </row>
    <row r="110" spans="25:55" ht="16.5" customHeight="1" thickBot="1" x14ac:dyDescent="0.3">
      <c r="Y110" s="24">
        <v>134</v>
      </c>
      <c r="Z110" s="24">
        <v>106</v>
      </c>
      <c r="AA110" s="24">
        <v>804.41737939999996</v>
      </c>
      <c r="AB110" s="24">
        <v>23.3</v>
      </c>
      <c r="AC110" s="25">
        <v>4.67</v>
      </c>
      <c r="AD110" s="26">
        <v>4.93</v>
      </c>
      <c r="AE110" s="14"/>
      <c r="AF110" s="24">
        <v>4.5999999999999996</v>
      </c>
      <c r="AG110" s="24">
        <v>8</v>
      </c>
      <c r="AH110" s="24">
        <v>3.15</v>
      </c>
      <c r="AI110" s="24">
        <v>3.95</v>
      </c>
      <c r="AJ110" s="24">
        <v>3.65</v>
      </c>
      <c r="AK110" s="24">
        <v>10.199999999999999</v>
      </c>
      <c r="AM110" s="58">
        <v>99</v>
      </c>
      <c r="AN110" s="33">
        <v>105</v>
      </c>
      <c r="AO110" s="44"/>
      <c r="AP110" s="35" t="s">
        <v>777</v>
      </c>
      <c r="AQ110" s="36" t="s">
        <v>778</v>
      </c>
      <c r="AR110" s="37" t="s">
        <v>779</v>
      </c>
      <c r="AS110" s="38" t="s">
        <v>749</v>
      </c>
      <c r="AT110" s="39" t="s">
        <v>750</v>
      </c>
      <c r="AU110" s="40" t="s">
        <v>614</v>
      </c>
      <c r="AV110" s="40" t="s">
        <v>242</v>
      </c>
      <c r="AW110" s="40" t="s">
        <v>478</v>
      </c>
      <c r="AX110" s="40" t="s">
        <v>512</v>
      </c>
      <c r="AY110" s="39" t="s">
        <v>493</v>
      </c>
      <c r="AZ110" s="41" t="s">
        <v>117</v>
      </c>
      <c r="BA110" s="45" t="s">
        <v>191</v>
      </c>
      <c r="BB110" s="14"/>
      <c r="BC110" s="14"/>
    </row>
    <row r="111" spans="25:55" ht="16.5" customHeight="1" thickBot="1" x14ac:dyDescent="0.3">
      <c r="Y111" s="24">
        <v>150</v>
      </c>
      <c r="Z111" s="24">
        <v>111</v>
      </c>
      <c r="AA111" s="24">
        <v>679.35533139999995</v>
      </c>
      <c r="AB111" s="24">
        <v>21.7</v>
      </c>
      <c r="AC111" s="25">
        <v>4.34</v>
      </c>
      <c r="AD111" s="26">
        <v>4.8899999999999997</v>
      </c>
      <c r="AE111" s="14"/>
      <c r="AF111" s="24">
        <v>4.7</v>
      </c>
      <c r="AG111" s="24">
        <v>7.6</v>
      </c>
      <c r="AH111" s="24">
        <v>2.7</v>
      </c>
      <c r="AI111" s="24">
        <v>4.55</v>
      </c>
      <c r="AJ111" s="24">
        <v>2.15</v>
      </c>
      <c r="AK111" s="24">
        <v>13.4</v>
      </c>
      <c r="AM111" s="58">
        <v>96</v>
      </c>
      <c r="AN111" s="33">
        <v>107</v>
      </c>
      <c r="AO111" s="44"/>
      <c r="AP111" s="35" t="s">
        <v>759</v>
      </c>
      <c r="AQ111" s="36" t="s">
        <v>760</v>
      </c>
      <c r="AR111" s="37" t="s">
        <v>486</v>
      </c>
      <c r="AS111" s="38" t="s">
        <v>761</v>
      </c>
      <c r="AT111" s="39" t="s">
        <v>762</v>
      </c>
      <c r="AU111" s="40" t="s">
        <v>387</v>
      </c>
      <c r="AV111" s="40" t="s">
        <v>701</v>
      </c>
      <c r="AW111" s="40" t="s">
        <v>763</v>
      </c>
      <c r="AX111" s="40" t="s">
        <v>461</v>
      </c>
      <c r="AY111" s="39" t="s">
        <v>294</v>
      </c>
      <c r="AZ111" s="41" t="s">
        <v>764</v>
      </c>
      <c r="BA111" s="45" t="s">
        <v>191</v>
      </c>
      <c r="BB111" s="14"/>
      <c r="BC111" s="14"/>
    </row>
    <row r="112" spans="25:55" ht="16.5" customHeight="1" thickBot="1" x14ac:dyDescent="0.3">
      <c r="Y112" s="24">
        <v>111</v>
      </c>
      <c r="Z112" s="24">
        <v>110</v>
      </c>
      <c r="AA112" s="24">
        <v>933.18027500000005</v>
      </c>
      <c r="AB112" s="24">
        <v>24.9</v>
      </c>
      <c r="AC112" s="25">
        <v>5.01</v>
      </c>
      <c r="AD112" s="26">
        <v>4.8499999999999996</v>
      </c>
      <c r="AE112" s="24" t="s">
        <v>114</v>
      </c>
      <c r="AF112" s="24">
        <v>3.4</v>
      </c>
      <c r="AG112" s="24">
        <v>7.4</v>
      </c>
      <c r="AH112" s="24">
        <v>4.1500000000000004</v>
      </c>
      <c r="AI112" s="24">
        <v>4.45</v>
      </c>
      <c r="AJ112" s="24">
        <v>5.65</v>
      </c>
      <c r="AK112" s="24">
        <v>12.2</v>
      </c>
      <c r="AM112" s="58">
        <v>102</v>
      </c>
      <c r="AN112" s="33">
        <v>108</v>
      </c>
      <c r="AO112" s="34">
        <v>367</v>
      </c>
      <c r="AP112" s="35" t="s">
        <v>791</v>
      </c>
      <c r="AQ112" s="36" t="s">
        <v>673</v>
      </c>
      <c r="AR112" s="37" t="s">
        <v>788</v>
      </c>
      <c r="AS112" s="38" t="s">
        <v>792</v>
      </c>
      <c r="AT112" s="39" t="s">
        <v>793</v>
      </c>
      <c r="AU112" s="40" t="s">
        <v>494</v>
      </c>
      <c r="AV112" s="40" t="s">
        <v>701</v>
      </c>
      <c r="AW112" s="40" t="s">
        <v>347</v>
      </c>
      <c r="AX112" s="40" t="s">
        <v>701</v>
      </c>
      <c r="AY112" s="39" t="s">
        <v>347</v>
      </c>
      <c r="AZ112" s="41" t="s">
        <v>794</v>
      </c>
      <c r="BA112" s="42" t="s">
        <v>179</v>
      </c>
      <c r="BB112" s="43" t="s">
        <v>795</v>
      </c>
      <c r="BC112" s="14"/>
    </row>
    <row r="113" spans="25:55" ht="16.5" customHeight="1" thickBot="1" x14ac:dyDescent="0.3">
      <c r="Y113" s="24">
        <v>117</v>
      </c>
      <c r="Z113" s="24">
        <v>114</v>
      </c>
      <c r="AA113" s="24">
        <v>902.81629180000004</v>
      </c>
      <c r="AB113" s="24">
        <v>24.6</v>
      </c>
      <c r="AC113" s="25">
        <v>4.96</v>
      </c>
      <c r="AD113" s="26">
        <v>4.8499999999999996</v>
      </c>
      <c r="AE113" s="24" t="s">
        <v>115</v>
      </c>
      <c r="AF113" s="24">
        <v>3.65</v>
      </c>
      <c r="AG113" s="24">
        <v>6.4</v>
      </c>
      <c r="AH113" s="24">
        <v>3.2</v>
      </c>
      <c r="AI113" s="24">
        <v>6.15</v>
      </c>
      <c r="AJ113" s="24">
        <v>5.4</v>
      </c>
      <c r="AK113" s="24">
        <v>10.199999999999999</v>
      </c>
      <c r="AM113" s="58">
        <v>123</v>
      </c>
      <c r="AN113" s="33">
        <v>109</v>
      </c>
      <c r="AO113" s="44"/>
      <c r="AP113" s="35" t="s">
        <v>907</v>
      </c>
      <c r="AQ113" s="36" t="s">
        <v>908</v>
      </c>
      <c r="AR113" s="37" t="s">
        <v>909</v>
      </c>
      <c r="AS113" s="38" t="s">
        <v>908</v>
      </c>
      <c r="AT113" s="39" t="s">
        <v>558</v>
      </c>
      <c r="AU113" s="40" t="s">
        <v>701</v>
      </c>
      <c r="AV113" s="40" t="s">
        <v>707</v>
      </c>
      <c r="AW113" s="40" t="s">
        <v>294</v>
      </c>
      <c r="AX113" s="40" t="s">
        <v>361</v>
      </c>
      <c r="AY113" s="39" t="s">
        <v>329</v>
      </c>
      <c r="AZ113" s="41" t="s">
        <v>910</v>
      </c>
      <c r="BA113" s="45" t="s">
        <v>191</v>
      </c>
      <c r="BB113" s="14"/>
      <c r="BC113" s="14"/>
    </row>
    <row r="114" spans="25:55" ht="16.5" customHeight="1" thickBot="1" x14ac:dyDescent="0.3">
      <c r="Y114" s="24">
        <v>166</v>
      </c>
      <c r="Z114" s="24">
        <v>105</v>
      </c>
      <c r="AA114" s="24">
        <v>566.21072389999995</v>
      </c>
      <c r="AB114" s="24">
        <v>20.25</v>
      </c>
      <c r="AC114" s="25">
        <v>3.92</v>
      </c>
      <c r="AD114" s="26">
        <v>4.8499999999999996</v>
      </c>
      <c r="AE114" s="24" t="s">
        <v>120</v>
      </c>
      <c r="AF114" s="24">
        <v>4.0999999999999996</v>
      </c>
      <c r="AG114" s="24">
        <v>6.6</v>
      </c>
      <c r="AH114" s="24">
        <v>4.8499999999999996</v>
      </c>
      <c r="AI114" s="24">
        <v>3.85</v>
      </c>
      <c r="AJ114" s="24">
        <v>0.2</v>
      </c>
      <c r="AK114" s="24">
        <v>4.4000000000000004</v>
      </c>
      <c r="AM114" s="58">
        <v>114</v>
      </c>
      <c r="AN114" s="33">
        <v>110</v>
      </c>
      <c r="AO114" s="34">
        <v>506</v>
      </c>
      <c r="AP114" s="35" t="s">
        <v>848</v>
      </c>
      <c r="AQ114" s="36" t="s">
        <v>849</v>
      </c>
      <c r="AR114" s="37" t="s">
        <v>850</v>
      </c>
      <c r="AS114" s="38" t="s">
        <v>851</v>
      </c>
      <c r="AT114" s="39" t="s">
        <v>646</v>
      </c>
      <c r="AU114" s="40" t="s">
        <v>763</v>
      </c>
      <c r="AV114" s="40" t="s">
        <v>707</v>
      </c>
      <c r="AW114" s="40" t="s">
        <v>382</v>
      </c>
      <c r="AX114" s="40" t="s">
        <v>664</v>
      </c>
      <c r="AY114" s="39" t="s">
        <v>852</v>
      </c>
      <c r="AZ114" s="47"/>
      <c r="BA114" s="42" t="s">
        <v>179</v>
      </c>
      <c r="BB114" s="14"/>
      <c r="BC114" s="14"/>
    </row>
    <row r="115" spans="25:55" ht="16.5" customHeight="1" thickBot="1" x14ac:dyDescent="0.3">
      <c r="Y115" s="24">
        <v>112</v>
      </c>
      <c r="Z115" s="24">
        <v>113</v>
      </c>
      <c r="AA115" s="24">
        <v>925.82798769999999</v>
      </c>
      <c r="AB115" s="24">
        <v>24.9</v>
      </c>
      <c r="AC115" s="25">
        <v>4.99</v>
      </c>
      <c r="AD115" s="26">
        <v>4.83</v>
      </c>
      <c r="AE115" s="24" t="s">
        <v>114</v>
      </c>
      <c r="AF115" s="24">
        <v>3.85</v>
      </c>
      <c r="AG115" s="24">
        <v>8.1999999999999993</v>
      </c>
      <c r="AH115" s="24">
        <v>4</v>
      </c>
      <c r="AI115" s="24">
        <v>3.25</v>
      </c>
      <c r="AJ115" s="24">
        <v>5.65</v>
      </c>
      <c r="AK115" s="24">
        <v>5.8</v>
      </c>
      <c r="AM115" s="58">
        <v>86</v>
      </c>
      <c r="AN115" s="33">
        <v>111</v>
      </c>
      <c r="AO115" s="44"/>
      <c r="AP115" s="35" t="s">
        <v>722</v>
      </c>
      <c r="AQ115" s="36" t="s">
        <v>621</v>
      </c>
      <c r="AR115" s="37" t="s">
        <v>347</v>
      </c>
      <c r="AS115" s="38" t="s">
        <v>723</v>
      </c>
      <c r="AT115" s="39" t="s">
        <v>361</v>
      </c>
      <c r="AU115" s="40" t="s">
        <v>289</v>
      </c>
      <c r="AV115" s="40" t="s">
        <v>527</v>
      </c>
      <c r="AW115" s="40" t="s">
        <v>724</v>
      </c>
      <c r="AX115" s="40" t="s">
        <v>725</v>
      </c>
      <c r="AY115" s="39" t="s">
        <v>186</v>
      </c>
      <c r="AZ115" s="41" t="s">
        <v>125</v>
      </c>
      <c r="BA115" s="45" t="s">
        <v>191</v>
      </c>
      <c r="BB115" s="14"/>
      <c r="BC115" s="14"/>
    </row>
    <row r="116" spans="25:55" ht="16.5" customHeight="1" thickBot="1" x14ac:dyDescent="0.3">
      <c r="Y116" s="24">
        <v>81</v>
      </c>
      <c r="Z116" s="24">
        <v>116</v>
      </c>
      <c r="AA116" s="24">
        <v>1180.256447</v>
      </c>
      <c r="AB116" s="24">
        <v>28.2</v>
      </c>
      <c r="AC116" s="25">
        <v>5.74</v>
      </c>
      <c r="AD116" s="26">
        <v>4.79</v>
      </c>
      <c r="AE116" s="24" t="s">
        <v>111</v>
      </c>
      <c r="AF116" s="24">
        <v>4.8</v>
      </c>
      <c r="AG116" s="24">
        <v>6.6</v>
      </c>
      <c r="AH116" s="24">
        <v>2.4</v>
      </c>
      <c r="AI116" s="24">
        <v>5.35</v>
      </c>
      <c r="AJ116" s="24">
        <v>9.5500000000000007</v>
      </c>
      <c r="AK116" s="24">
        <v>9.8000000000000007</v>
      </c>
      <c r="AM116" s="58">
        <v>128</v>
      </c>
      <c r="AN116" s="33">
        <v>112</v>
      </c>
      <c r="AO116" s="34">
        <v>591</v>
      </c>
      <c r="AP116" s="35" t="s">
        <v>931</v>
      </c>
      <c r="AQ116" s="36" t="s">
        <v>932</v>
      </c>
      <c r="AR116" s="37" t="s">
        <v>933</v>
      </c>
      <c r="AS116" s="38" t="s">
        <v>934</v>
      </c>
      <c r="AT116" s="39" t="s">
        <v>935</v>
      </c>
      <c r="AU116" s="40" t="s">
        <v>767</v>
      </c>
      <c r="AV116" s="40" t="s">
        <v>571</v>
      </c>
      <c r="AW116" s="40" t="s">
        <v>549</v>
      </c>
      <c r="AX116" s="40" t="s">
        <v>936</v>
      </c>
      <c r="AY116" s="39" t="s">
        <v>937</v>
      </c>
      <c r="AZ116" s="41" t="s">
        <v>938</v>
      </c>
      <c r="BA116" s="42" t="s">
        <v>179</v>
      </c>
      <c r="BB116" s="14"/>
      <c r="BC116" s="14"/>
    </row>
    <row r="117" spans="25:55" ht="16.5" customHeight="1" thickBot="1" x14ac:dyDescent="0.3">
      <c r="Y117" s="24">
        <v>125</v>
      </c>
      <c r="Z117" s="24">
        <v>109</v>
      </c>
      <c r="AA117" s="24">
        <v>847.45713809999995</v>
      </c>
      <c r="AB117" s="24">
        <v>23.8</v>
      </c>
      <c r="AC117" s="25">
        <v>4.7</v>
      </c>
      <c r="AD117" s="26">
        <v>4.76</v>
      </c>
      <c r="AE117" s="14"/>
      <c r="AF117" s="24">
        <v>4.3</v>
      </c>
      <c r="AG117" s="24">
        <v>7.2</v>
      </c>
      <c r="AH117" s="24">
        <v>4.9000000000000004</v>
      </c>
      <c r="AI117" s="24">
        <v>2.65</v>
      </c>
      <c r="AJ117" s="24">
        <v>4.45</v>
      </c>
      <c r="AK117" s="24">
        <v>14.2</v>
      </c>
      <c r="AM117" s="58">
        <v>109</v>
      </c>
      <c r="AN117" s="33">
        <v>113</v>
      </c>
      <c r="AO117" s="44"/>
      <c r="AP117" s="35" t="s">
        <v>835</v>
      </c>
      <c r="AQ117" s="36" t="s">
        <v>828</v>
      </c>
      <c r="AR117" s="37" t="s">
        <v>829</v>
      </c>
      <c r="AS117" s="38" t="s">
        <v>836</v>
      </c>
      <c r="AT117" s="39" t="s">
        <v>837</v>
      </c>
      <c r="AU117" s="40" t="s">
        <v>838</v>
      </c>
      <c r="AV117" s="40" t="s">
        <v>707</v>
      </c>
      <c r="AW117" s="40" t="s">
        <v>288</v>
      </c>
      <c r="AX117" s="40" t="s">
        <v>763</v>
      </c>
      <c r="AY117" s="39" t="s">
        <v>361</v>
      </c>
      <c r="AZ117" s="41" t="s">
        <v>839</v>
      </c>
      <c r="BA117" s="45" t="s">
        <v>191</v>
      </c>
      <c r="BB117" s="14"/>
      <c r="BC117" s="14"/>
    </row>
    <row r="118" spans="25:55" ht="16.5" customHeight="1" thickBot="1" x14ac:dyDescent="0.3">
      <c r="Y118" s="24">
        <v>77</v>
      </c>
      <c r="Z118" s="24">
        <v>112</v>
      </c>
      <c r="AA118" s="24">
        <v>1211.8616709999999</v>
      </c>
      <c r="AB118" s="24">
        <v>28.7</v>
      </c>
      <c r="AC118" s="25">
        <v>5.72</v>
      </c>
      <c r="AD118" s="26">
        <v>4.75</v>
      </c>
      <c r="AE118" s="24" t="s">
        <v>115</v>
      </c>
      <c r="AF118" s="24">
        <v>5.45</v>
      </c>
      <c r="AG118" s="24">
        <v>6</v>
      </c>
      <c r="AH118" s="24">
        <v>3.9</v>
      </c>
      <c r="AI118" s="24">
        <v>3.65</v>
      </c>
      <c r="AJ118" s="24">
        <v>9.6</v>
      </c>
      <c r="AK118" s="24">
        <v>12.8</v>
      </c>
      <c r="AM118" s="58">
        <v>125</v>
      </c>
      <c r="AN118" s="33">
        <v>113</v>
      </c>
      <c r="AO118" s="44"/>
      <c r="AP118" s="35" t="s">
        <v>916</v>
      </c>
      <c r="AQ118" s="36" t="s">
        <v>723</v>
      </c>
      <c r="AR118" s="37" t="s">
        <v>917</v>
      </c>
      <c r="AS118" s="38" t="s">
        <v>836</v>
      </c>
      <c r="AT118" s="39" t="s">
        <v>837</v>
      </c>
      <c r="AU118" s="40" t="s">
        <v>353</v>
      </c>
      <c r="AV118" s="40" t="s">
        <v>461</v>
      </c>
      <c r="AW118" s="40" t="s">
        <v>500</v>
      </c>
      <c r="AX118" s="40" t="s">
        <v>473</v>
      </c>
      <c r="AY118" s="39" t="s">
        <v>838</v>
      </c>
      <c r="AZ118" s="41" t="s">
        <v>918</v>
      </c>
      <c r="BA118" s="45" t="s">
        <v>191</v>
      </c>
      <c r="BB118" s="14"/>
      <c r="BC118" s="14"/>
    </row>
    <row r="119" spans="25:55" ht="16.5" customHeight="1" thickBot="1" x14ac:dyDescent="0.3">
      <c r="Y119" s="24">
        <v>123</v>
      </c>
      <c r="Z119" s="24">
        <v>120</v>
      </c>
      <c r="AA119" s="24">
        <v>852.20938869999998</v>
      </c>
      <c r="AB119" s="24">
        <v>23.95</v>
      </c>
      <c r="AC119" s="25">
        <v>4.8600000000000003</v>
      </c>
      <c r="AD119" s="26">
        <v>4.74</v>
      </c>
      <c r="AE119" s="24" t="s">
        <v>117</v>
      </c>
      <c r="AF119" s="24">
        <v>3.45</v>
      </c>
      <c r="AG119" s="24">
        <v>6.4</v>
      </c>
      <c r="AH119" s="24">
        <v>2.6</v>
      </c>
      <c r="AI119" s="24">
        <v>6.5</v>
      </c>
      <c r="AJ119" s="24">
        <v>5.35</v>
      </c>
      <c r="AK119" s="24">
        <v>8.6</v>
      </c>
      <c r="AM119" s="58">
        <v>121</v>
      </c>
      <c r="AN119" s="33">
        <v>115</v>
      </c>
      <c r="AO119" s="34">
        <v>545</v>
      </c>
      <c r="AP119" s="35" t="s">
        <v>891</v>
      </c>
      <c r="AQ119" s="36" t="s">
        <v>892</v>
      </c>
      <c r="AR119" s="37" t="s">
        <v>893</v>
      </c>
      <c r="AS119" s="38" t="s">
        <v>894</v>
      </c>
      <c r="AT119" s="39" t="s">
        <v>895</v>
      </c>
      <c r="AU119" s="40" t="s">
        <v>701</v>
      </c>
      <c r="AV119" s="40" t="s">
        <v>789</v>
      </c>
      <c r="AW119" s="40" t="s">
        <v>618</v>
      </c>
      <c r="AX119" s="40" t="s">
        <v>896</v>
      </c>
      <c r="AY119" s="39" t="s">
        <v>870</v>
      </c>
      <c r="AZ119" s="41" t="s">
        <v>897</v>
      </c>
      <c r="BA119" s="42" t="s">
        <v>179</v>
      </c>
      <c r="BB119" s="14"/>
      <c r="BC119" s="43" t="s">
        <v>898</v>
      </c>
    </row>
    <row r="120" spans="25:55" ht="16.5" customHeight="1" thickBot="1" x14ac:dyDescent="0.3">
      <c r="Y120" s="24">
        <v>90</v>
      </c>
      <c r="Z120" s="24">
        <v>107</v>
      </c>
      <c r="AA120" s="24">
        <v>1078.8768769999999</v>
      </c>
      <c r="AB120" s="24">
        <v>26.45</v>
      </c>
      <c r="AC120" s="25">
        <v>5.28</v>
      </c>
      <c r="AD120" s="26">
        <v>4.7300000000000004</v>
      </c>
      <c r="AE120" s="24" t="s">
        <v>111</v>
      </c>
      <c r="AF120" s="24">
        <v>5.8</v>
      </c>
      <c r="AG120" s="24">
        <v>4.5999999999999996</v>
      </c>
      <c r="AH120" s="24">
        <v>4.75</v>
      </c>
      <c r="AI120" s="24">
        <v>3.75</v>
      </c>
      <c r="AJ120" s="24">
        <v>7.5</v>
      </c>
      <c r="AK120" s="24">
        <v>12.4</v>
      </c>
      <c r="AM120" s="58">
        <v>129</v>
      </c>
      <c r="AN120" s="33">
        <v>116</v>
      </c>
      <c r="AO120" s="34">
        <v>590</v>
      </c>
      <c r="AP120" s="35" t="s">
        <v>939</v>
      </c>
      <c r="AQ120" s="36" t="s">
        <v>940</v>
      </c>
      <c r="AR120" s="37" t="s">
        <v>941</v>
      </c>
      <c r="AS120" s="38" t="s">
        <v>942</v>
      </c>
      <c r="AT120" s="39" t="s">
        <v>943</v>
      </c>
      <c r="AU120" s="40" t="s">
        <v>578</v>
      </c>
      <c r="AV120" s="40" t="s">
        <v>944</v>
      </c>
      <c r="AW120" s="40" t="s">
        <v>242</v>
      </c>
      <c r="AX120" s="40" t="s">
        <v>499</v>
      </c>
      <c r="AY120" s="39" t="s">
        <v>945</v>
      </c>
      <c r="AZ120" s="41" t="s">
        <v>946</v>
      </c>
      <c r="BA120" s="42" t="s">
        <v>179</v>
      </c>
      <c r="BB120" s="14"/>
      <c r="BC120" s="14"/>
    </row>
    <row r="121" spans="25:55" ht="16.5" customHeight="1" thickBot="1" x14ac:dyDescent="0.3">
      <c r="Y121" s="24">
        <v>100</v>
      </c>
      <c r="Z121" s="24">
        <v>115</v>
      </c>
      <c r="AA121" s="24">
        <v>1010.1476290000001</v>
      </c>
      <c r="AB121" s="24">
        <v>25.8</v>
      </c>
      <c r="AC121" s="25">
        <v>5.2</v>
      </c>
      <c r="AD121" s="26">
        <v>4.71</v>
      </c>
      <c r="AE121" s="24" t="s">
        <v>115</v>
      </c>
      <c r="AF121" s="24">
        <v>4.2</v>
      </c>
      <c r="AG121" s="24">
        <v>5.6</v>
      </c>
      <c r="AH121" s="24">
        <v>3.85</v>
      </c>
      <c r="AI121" s="24">
        <v>5.2</v>
      </c>
      <c r="AJ121" s="24">
        <v>7.15</v>
      </c>
      <c r="AK121" s="24">
        <v>10.6</v>
      </c>
      <c r="AM121" s="58">
        <v>118</v>
      </c>
      <c r="AN121" s="33">
        <v>117</v>
      </c>
      <c r="AO121" s="44"/>
      <c r="AP121" s="35" t="s">
        <v>872</v>
      </c>
      <c r="AQ121" s="36" t="s">
        <v>873</v>
      </c>
      <c r="AR121" s="37" t="s">
        <v>874</v>
      </c>
      <c r="AS121" s="38" t="s">
        <v>875</v>
      </c>
      <c r="AT121" s="39" t="s">
        <v>876</v>
      </c>
      <c r="AU121" s="40" t="s">
        <v>468</v>
      </c>
      <c r="AV121" s="40" t="s">
        <v>852</v>
      </c>
      <c r="AW121" s="40" t="s">
        <v>564</v>
      </c>
      <c r="AX121" s="40" t="s">
        <v>877</v>
      </c>
      <c r="AY121" s="39" t="s">
        <v>789</v>
      </c>
      <c r="AZ121" s="41" t="s">
        <v>878</v>
      </c>
      <c r="BA121" s="42" t="s">
        <v>179</v>
      </c>
      <c r="BB121" s="43" t="s">
        <v>133</v>
      </c>
      <c r="BC121" s="14"/>
    </row>
    <row r="122" spans="25:55" ht="16.5" customHeight="1" thickBot="1" x14ac:dyDescent="0.3">
      <c r="Y122" s="24">
        <v>85</v>
      </c>
      <c r="Z122" s="24">
        <v>118</v>
      </c>
      <c r="AA122" s="24">
        <v>1149.780853</v>
      </c>
      <c r="AB122" s="24">
        <v>28</v>
      </c>
      <c r="AC122" s="25">
        <v>5.6</v>
      </c>
      <c r="AD122" s="26">
        <v>4.66</v>
      </c>
      <c r="AE122" s="14"/>
      <c r="AF122" s="24">
        <v>6.7</v>
      </c>
      <c r="AG122" s="24">
        <v>5.8</v>
      </c>
      <c r="AH122" s="24">
        <v>2.15</v>
      </c>
      <c r="AI122" s="24">
        <v>4</v>
      </c>
      <c r="AJ122" s="24">
        <v>9.35</v>
      </c>
      <c r="AK122" s="24">
        <v>13.8</v>
      </c>
      <c r="AM122" s="58">
        <v>122</v>
      </c>
      <c r="AN122" s="33">
        <v>118</v>
      </c>
      <c r="AO122" s="34">
        <v>541</v>
      </c>
      <c r="AP122" s="35" t="s">
        <v>899</v>
      </c>
      <c r="AQ122" s="36" t="s">
        <v>900</v>
      </c>
      <c r="AR122" s="37" t="s">
        <v>821</v>
      </c>
      <c r="AS122" s="38" t="s">
        <v>901</v>
      </c>
      <c r="AT122" s="39" t="s">
        <v>902</v>
      </c>
      <c r="AU122" s="40" t="s">
        <v>628</v>
      </c>
      <c r="AV122" s="40" t="s">
        <v>837</v>
      </c>
      <c r="AW122" s="40" t="s">
        <v>614</v>
      </c>
      <c r="AX122" s="40" t="s">
        <v>903</v>
      </c>
      <c r="AY122" s="39" t="s">
        <v>904</v>
      </c>
      <c r="AZ122" s="41" t="s">
        <v>905</v>
      </c>
      <c r="BA122" s="42" t="s">
        <v>179</v>
      </c>
      <c r="BB122" s="43" t="s">
        <v>906</v>
      </c>
      <c r="BC122" s="43" t="s">
        <v>905</v>
      </c>
    </row>
    <row r="123" spans="25:55" ht="16.5" customHeight="1" thickBot="1" x14ac:dyDescent="0.3">
      <c r="Y123" s="24">
        <v>132</v>
      </c>
      <c r="Z123" s="24">
        <v>119</v>
      </c>
      <c r="AA123" s="24">
        <v>818.79942319999998</v>
      </c>
      <c r="AB123" s="24">
        <v>23.35</v>
      </c>
      <c r="AC123" s="25">
        <v>4.66</v>
      </c>
      <c r="AD123" s="26">
        <v>4.6399999999999997</v>
      </c>
      <c r="AE123" s="24" t="s">
        <v>111</v>
      </c>
      <c r="AF123" s="24">
        <v>6.35</v>
      </c>
      <c r="AG123" s="24">
        <v>5.4</v>
      </c>
      <c r="AH123" s="24">
        <v>2.65</v>
      </c>
      <c r="AI123" s="24">
        <v>4.1500000000000004</v>
      </c>
      <c r="AJ123" s="24">
        <v>4.75</v>
      </c>
      <c r="AK123" s="24">
        <v>9</v>
      </c>
      <c r="AM123" s="58">
        <v>135</v>
      </c>
      <c r="AN123" s="33">
        <v>119</v>
      </c>
      <c r="AO123" s="44"/>
      <c r="AP123" s="35" t="s">
        <v>964</v>
      </c>
      <c r="AQ123" s="36" t="s">
        <v>965</v>
      </c>
      <c r="AR123" s="37" t="s">
        <v>966</v>
      </c>
      <c r="AS123" s="38" t="s">
        <v>240</v>
      </c>
      <c r="AT123" s="39" t="s">
        <v>967</v>
      </c>
      <c r="AU123" s="40" t="s">
        <v>290</v>
      </c>
      <c r="AV123" s="40" t="s">
        <v>701</v>
      </c>
      <c r="AW123" s="40" t="s">
        <v>473</v>
      </c>
      <c r="AX123" s="40" t="s">
        <v>614</v>
      </c>
      <c r="AY123" s="39" t="s">
        <v>937</v>
      </c>
      <c r="AZ123" s="41" t="s">
        <v>968</v>
      </c>
      <c r="BA123" s="45" t="s">
        <v>191</v>
      </c>
      <c r="BB123" s="14"/>
      <c r="BC123" s="14"/>
    </row>
    <row r="124" spans="25:55" ht="16.5" customHeight="1" thickBot="1" x14ac:dyDescent="0.3">
      <c r="Y124" s="24">
        <v>179</v>
      </c>
      <c r="Z124" s="24">
        <v>129</v>
      </c>
      <c r="AA124" s="24">
        <v>482.99241640000002</v>
      </c>
      <c r="AB124" s="24">
        <v>19.05</v>
      </c>
      <c r="AC124" s="25">
        <v>3.91</v>
      </c>
      <c r="AD124" s="26">
        <v>4.6399999999999997</v>
      </c>
      <c r="AE124" s="14"/>
      <c r="AF124" s="24">
        <v>1.2</v>
      </c>
      <c r="AG124" s="24">
        <v>8.4</v>
      </c>
      <c r="AH124" s="24">
        <v>2.9</v>
      </c>
      <c r="AI124" s="24">
        <v>6.05</v>
      </c>
      <c r="AJ124" s="24">
        <v>1</v>
      </c>
      <c r="AK124" s="24">
        <v>13.2</v>
      </c>
      <c r="AM124" s="58">
        <v>115</v>
      </c>
      <c r="AN124" s="33">
        <v>120</v>
      </c>
      <c r="AO124" s="44"/>
      <c r="AP124" s="35" t="s">
        <v>853</v>
      </c>
      <c r="AQ124" s="36" t="s">
        <v>854</v>
      </c>
      <c r="AR124" s="37" t="s">
        <v>855</v>
      </c>
      <c r="AS124" s="38" t="s">
        <v>230</v>
      </c>
      <c r="AT124" s="39" t="s">
        <v>856</v>
      </c>
      <c r="AU124" s="40" t="s">
        <v>347</v>
      </c>
      <c r="AV124" s="40" t="s">
        <v>500</v>
      </c>
      <c r="AW124" s="40" t="s">
        <v>707</v>
      </c>
      <c r="AX124" s="40" t="s">
        <v>724</v>
      </c>
      <c r="AY124" s="39" t="s">
        <v>290</v>
      </c>
      <c r="AZ124" s="41" t="s">
        <v>857</v>
      </c>
      <c r="BA124" s="45" t="s">
        <v>191</v>
      </c>
      <c r="BB124" s="14"/>
      <c r="BC124" s="14"/>
    </row>
    <row r="125" spans="25:55" ht="16.5" customHeight="1" thickBot="1" x14ac:dyDescent="0.3">
      <c r="Y125" s="24">
        <v>182</v>
      </c>
      <c r="Z125" s="24">
        <v>121</v>
      </c>
      <c r="AA125" s="24">
        <v>467.88883970000001</v>
      </c>
      <c r="AB125" s="24">
        <v>18.95</v>
      </c>
      <c r="AC125" s="25">
        <v>3.73</v>
      </c>
      <c r="AD125" s="26">
        <v>4.6399999999999997</v>
      </c>
      <c r="AE125" s="14"/>
      <c r="AF125" s="24">
        <v>5.0999999999999996</v>
      </c>
      <c r="AG125" s="24">
        <v>6.6</v>
      </c>
      <c r="AH125" s="24">
        <v>2.75</v>
      </c>
      <c r="AI125" s="24">
        <v>4.0999999999999996</v>
      </c>
      <c r="AJ125" s="24">
        <v>0.1</v>
      </c>
      <c r="AK125" s="24">
        <v>13.8</v>
      </c>
      <c r="AM125" s="58">
        <v>131</v>
      </c>
      <c r="AN125" s="33">
        <v>121</v>
      </c>
      <c r="AO125" s="34">
        <v>618</v>
      </c>
      <c r="AP125" s="35" t="s">
        <v>950</v>
      </c>
      <c r="AQ125" s="36" t="s">
        <v>951</v>
      </c>
      <c r="AR125" s="37" t="s">
        <v>904</v>
      </c>
      <c r="AS125" s="38" t="s">
        <v>952</v>
      </c>
      <c r="AT125" s="39" t="s">
        <v>953</v>
      </c>
      <c r="AU125" s="40" t="s">
        <v>434</v>
      </c>
      <c r="AV125" s="40" t="s">
        <v>434</v>
      </c>
      <c r="AW125" s="40" t="s">
        <v>479</v>
      </c>
      <c r="AX125" s="40" t="s">
        <v>724</v>
      </c>
      <c r="AY125" s="39" t="s">
        <v>954</v>
      </c>
      <c r="AZ125" s="41" t="s">
        <v>955</v>
      </c>
      <c r="BA125" s="42" t="s">
        <v>179</v>
      </c>
      <c r="BB125" s="43" t="s">
        <v>956</v>
      </c>
      <c r="BC125" s="43" t="s">
        <v>957</v>
      </c>
    </row>
    <row r="126" spans="25:55" ht="16.5" customHeight="1" thickBot="1" x14ac:dyDescent="0.3">
      <c r="Y126" s="24">
        <v>122</v>
      </c>
      <c r="Z126" s="24">
        <v>122</v>
      </c>
      <c r="AA126" s="24">
        <v>859.09040830000004</v>
      </c>
      <c r="AB126" s="24">
        <v>24.15</v>
      </c>
      <c r="AC126" s="25">
        <v>4.79</v>
      </c>
      <c r="AD126" s="26">
        <v>4.58</v>
      </c>
      <c r="AE126" s="14"/>
      <c r="AF126" s="24">
        <v>4.3499999999999996</v>
      </c>
      <c r="AG126" s="24">
        <v>5.6</v>
      </c>
      <c r="AH126" s="24">
        <v>3.6</v>
      </c>
      <c r="AI126" s="24">
        <v>4.75</v>
      </c>
      <c r="AJ126" s="24">
        <v>5.65</v>
      </c>
      <c r="AK126" s="24">
        <v>11.4</v>
      </c>
      <c r="AM126" s="58">
        <v>109</v>
      </c>
      <c r="AN126" s="33">
        <v>122</v>
      </c>
      <c r="AO126" s="44"/>
      <c r="AP126" s="35" t="s">
        <v>831</v>
      </c>
      <c r="AQ126" s="36" t="s">
        <v>828</v>
      </c>
      <c r="AR126" s="37" t="s">
        <v>829</v>
      </c>
      <c r="AS126" s="38" t="s">
        <v>188</v>
      </c>
      <c r="AT126" s="39" t="s">
        <v>527</v>
      </c>
      <c r="AU126" s="40" t="s">
        <v>396</v>
      </c>
      <c r="AV126" s="40" t="s">
        <v>506</v>
      </c>
      <c r="AW126" s="40" t="s">
        <v>701</v>
      </c>
      <c r="AX126" s="40" t="s">
        <v>506</v>
      </c>
      <c r="AY126" s="39" t="s">
        <v>618</v>
      </c>
      <c r="AZ126" s="41" t="s">
        <v>832</v>
      </c>
      <c r="BA126" s="45" t="s">
        <v>191</v>
      </c>
      <c r="BB126" s="14"/>
      <c r="BC126" s="14"/>
    </row>
    <row r="127" spans="25:55" ht="16.5" customHeight="1" thickBot="1" x14ac:dyDescent="0.3">
      <c r="Y127" s="24">
        <v>140</v>
      </c>
      <c r="Z127" s="24">
        <v>124</v>
      </c>
      <c r="AA127" s="24">
        <v>741.88683319999996</v>
      </c>
      <c r="AB127" s="24">
        <v>22.65</v>
      </c>
      <c r="AC127" s="25">
        <v>4.49</v>
      </c>
      <c r="AD127" s="26">
        <v>4.5599999999999996</v>
      </c>
      <c r="AE127" s="24" t="s">
        <v>118</v>
      </c>
      <c r="AF127" s="24">
        <v>3.75</v>
      </c>
      <c r="AG127" s="24">
        <v>6.6</v>
      </c>
      <c r="AH127" s="24">
        <v>3.65</v>
      </c>
      <c r="AI127" s="24">
        <v>4.25</v>
      </c>
      <c r="AJ127" s="24">
        <v>4.2</v>
      </c>
      <c r="AK127" s="24">
        <v>5</v>
      </c>
      <c r="AM127" s="58">
        <v>116</v>
      </c>
      <c r="AN127" s="33">
        <v>123</v>
      </c>
      <c r="AO127" s="34">
        <v>479</v>
      </c>
      <c r="AP127" s="35" t="s">
        <v>858</v>
      </c>
      <c r="AQ127" s="36" t="s">
        <v>859</v>
      </c>
      <c r="AR127" s="37" t="s">
        <v>860</v>
      </c>
      <c r="AS127" s="38" t="s">
        <v>861</v>
      </c>
      <c r="AT127" s="39" t="s">
        <v>862</v>
      </c>
      <c r="AU127" s="40" t="s">
        <v>863</v>
      </c>
      <c r="AV127" s="40" t="s">
        <v>793</v>
      </c>
      <c r="AW127" s="40" t="s">
        <v>564</v>
      </c>
      <c r="AX127" s="40" t="s">
        <v>864</v>
      </c>
      <c r="AY127" s="39" t="s">
        <v>865</v>
      </c>
      <c r="AZ127" s="41" t="s">
        <v>866</v>
      </c>
      <c r="BA127" s="42" t="s">
        <v>179</v>
      </c>
      <c r="BB127" s="14"/>
      <c r="BC127" s="14"/>
    </row>
    <row r="128" spans="25:55" ht="16.5" customHeight="1" thickBot="1" x14ac:dyDescent="0.3">
      <c r="Y128" s="24">
        <v>80</v>
      </c>
      <c r="Z128" s="24">
        <v>117</v>
      </c>
      <c r="AA128" s="24">
        <v>1195.883274</v>
      </c>
      <c r="AB128" s="24">
        <v>28.4</v>
      </c>
      <c r="AC128" s="25">
        <v>5.63</v>
      </c>
      <c r="AD128" s="26">
        <v>4.55</v>
      </c>
      <c r="AE128" s="14"/>
      <c r="AF128" s="24">
        <v>4.95</v>
      </c>
      <c r="AG128" s="24">
        <v>5.4</v>
      </c>
      <c r="AH128" s="24">
        <v>5</v>
      </c>
      <c r="AI128" s="24">
        <v>2.85</v>
      </c>
      <c r="AJ128" s="24">
        <v>9.9499999999999993</v>
      </c>
      <c r="AK128" s="24">
        <v>0</v>
      </c>
      <c r="AM128" s="58">
        <v>131</v>
      </c>
      <c r="AN128" s="33">
        <v>124</v>
      </c>
      <c r="AO128" s="34">
        <v>621</v>
      </c>
      <c r="AP128" s="35" t="s">
        <v>978</v>
      </c>
      <c r="AQ128" s="36" t="s">
        <v>951</v>
      </c>
      <c r="AR128" s="37" t="s">
        <v>904</v>
      </c>
      <c r="AS128" s="38" t="s">
        <v>979</v>
      </c>
      <c r="AT128" s="39" t="s">
        <v>980</v>
      </c>
      <c r="AU128" s="40" t="s">
        <v>527</v>
      </c>
      <c r="AV128" s="40" t="s">
        <v>904</v>
      </c>
      <c r="AW128" s="40" t="s">
        <v>763</v>
      </c>
      <c r="AX128" s="40" t="s">
        <v>461</v>
      </c>
      <c r="AY128" s="39" t="s">
        <v>724</v>
      </c>
      <c r="AZ128" s="41" t="s">
        <v>981</v>
      </c>
      <c r="BA128" s="42" t="s">
        <v>179</v>
      </c>
      <c r="BB128" s="14"/>
      <c r="BC128" s="43" t="s">
        <v>982</v>
      </c>
    </row>
    <row r="129" spans="25:55" ht="16.5" customHeight="1" thickBot="1" x14ac:dyDescent="0.3">
      <c r="Y129" s="24">
        <v>110</v>
      </c>
      <c r="Z129" s="24">
        <v>123</v>
      </c>
      <c r="AA129" s="24">
        <v>939.53544620000002</v>
      </c>
      <c r="AB129" s="24">
        <v>24.95</v>
      </c>
      <c r="AC129" s="25">
        <v>4.95</v>
      </c>
      <c r="AD129" s="26">
        <v>4.49</v>
      </c>
      <c r="AE129" s="14"/>
      <c r="AF129" s="24">
        <v>5.55</v>
      </c>
      <c r="AG129" s="24">
        <v>4.5999999999999996</v>
      </c>
      <c r="AH129" s="24">
        <v>3.9</v>
      </c>
      <c r="AI129" s="24">
        <v>3.9</v>
      </c>
      <c r="AJ129" s="24">
        <v>6.8</v>
      </c>
      <c r="AK129" s="24">
        <v>9</v>
      </c>
      <c r="AM129" s="58">
        <v>127</v>
      </c>
      <c r="AN129" s="33">
        <v>125</v>
      </c>
      <c r="AO129" s="34">
        <v>570</v>
      </c>
      <c r="AP129" s="35" t="s">
        <v>921</v>
      </c>
      <c r="AQ129" s="36" t="s">
        <v>922</v>
      </c>
      <c r="AR129" s="37" t="s">
        <v>923</v>
      </c>
      <c r="AS129" s="38" t="s">
        <v>924</v>
      </c>
      <c r="AT129" s="39" t="s">
        <v>917</v>
      </c>
      <c r="AU129" s="40" t="s">
        <v>925</v>
      </c>
      <c r="AV129" s="40" t="s">
        <v>926</v>
      </c>
      <c r="AW129" s="40" t="s">
        <v>242</v>
      </c>
      <c r="AX129" s="40" t="s">
        <v>927</v>
      </c>
      <c r="AY129" s="39" t="s">
        <v>882</v>
      </c>
      <c r="AZ129" s="41" t="s">
        <v>928</v>
      </c>
      <c r="BA129" s="42" t="s">
        <v>179</v>
      </c>
      <c r="BB129" s="43" t="s">
        <v>929</v>
      </c>
      <c r="BC129" s="43" t="s">
        <v>930</v>
      </c>
    </row>
    <row r="130" spans="25:55" ht="16.5" customHeight="1" thickBot="1" x14ac:dyDescent="0.3">
      <c r="Y130" s="24">
        <v>126</v>
      </c>
      <c r="Z130" s="24">
        <v>125</v>
      </c>
      <c r="AA130" s="24">
        <v>840.71729660000005</v>
      </c>
      <c r="AB130" s="24">
        <v>23.65</v>
      </c>
      <c r="AC130" s="25">
        <v>4.72</v>
      </c>
      <c r="AD130" s="26">
        <v>4.49</v>
      </c>
      <c r="AE130" s="24" t="s">
        <v>114</v>
      </c>
      <c r="AF130" s="24">
        <v>2.75</v>
      </c>
      <c r="AG130" s="24">
        <v>6.2</v>
      </c>
      <c r="AH130" s="24">
        <v>5.05</v>
      </c>
      <c r="AI130" s="24">
        <v>3.95</v>
      </c>
      <c r="AJ130" s="24">
        <v>5.65</v>
      </c>
      <c r="AK130" s="24">
        <v>9.8000000000000007</v>
      </c>
      <c r="AM130" s="58">
        <v>119</v>
      </c>
      <c r="AN130" s="33">
        <v>126</v>
      </c>
      <c r="AO130" s="44"/>
      <c r="AP130" s="35" t="s">
        <v>879</v>
      </c>
      <c r="AQ130" s="36" t="s">
        <v>880</v>
      </c>
      <c r="AR130" s="37" t="s">
        <v>881</v>
      </c>
      <c r="AS130" s="38" t="s">
        <v>269</v>
      </c>
      <c r="AT130" s="39" t="s">
        <v>882</v>
      </c>
      <c r="AU130" s="40" t="s">
        <v>614</v>
      </c>
      <c r="AV130" s="40" t="s">
        <v>506</v>
      </c>
      <c r="AW130" s="40" t="s">
        <v>494</v>
      </c>
      <c r="AX130" s="40" t="s">
        <v>461</v>
      </c>
      <c r="AY130" s="39" t="s">
        <v>494</v>
      </c>
      <c r="AZ130" s="41" t="s">
        <v>883</v>
      </c>
      <c r="BA130" s="45" t="s">
        <v>191</v>
      </c>
      <c r="BB130" s="14"/>
      <c r="BC130" s="14"/>
    </row>
    <row r="131" spans="25:55" ht="16.5" customHeight="1" thickBot="1" x14ac:dyDescent="0.3">
      <c r="Y131" s="24">
        <v>119</v>
      </c>
      <c r="Z131" s="24">
        <v>128</v>
      </c>
      <c r="AA131" s="24">
        <v>888.8338966</v>
      </c>
      <c r="AB131" s="24">
        <v>24.35</v>
      </c>
      <c r="AC131" s="25">
        <v>4.9000000000000004</v>
      </c>
      <c r="AD131" s="26">
        <v>4.4800000000000004</v>
      </c>
      <c r="AE131" s="24" t="s">
        <v>122</v>
      </c>
      <c r="AF131" s="24">
        <v>5.6</v>
      </c>
      <c r="AG131" s="24">
        <v>6.8</v>
      </c>
      <c r="AH131" s="24">
        <v>2.5499999999999998</v>
      </c>
      <c r="AI131" s="24">
        <v>2.95</v>
      </c>
      <c r="AJ131" s="24">
        <v>6.6</v>
      </c>
      <c r="AK131" s="24">
        <v>12.2</v>
      </c>
      <c r="AM131" s="58">
        <v>104</v>
      </c>
      <c r="AN131" s="33">
        <v>127</v>
      </c>
      <c r="AO131" s="44"/>
      <c r="AP131" s="35" t="s">
        <v>804</v>
      </c>
      <c r="AQ131" s="36" t="s">
        <v>730</v>
      </c>
      <c r="AR131" s="37" t="s">
        <v>805</v>
      </c>
      <c r="AS131" s="38" t="s">
        <v>175</v>
      </c>
      <c r="AT131" s="39" t="s">
        <v>806</v>
      </c>
      <c r="AU131" s="40" t="s">
        <v>494</v>
      </c>
      <c r="AV131" s="40" t="s">
        <v>290</v>
      </c>
      <c r="AW131" s="40" t="s">
        <v>506</v>
      </c>
      <c r="AX131" s="40" t="s">
        <v>404</v>
      </c>
      <c r="AY131" s="39" t="s">
        <v>251</v>
      </c>
      <c r="AZ131" s="41" t="s">
        <v>807</v>
      </c>
      <c r="BA131" s="45" t="s">
        <v>191</v>
      </c>
      <c r="BB131" s="14"/>
      <c r="BC131" s="14"/>
    </row>
    <row r="132" spans="25:55" ht="16.5" customHeight="1" thickBot="1" x14ac:dyDescent="0.3">
      <c r="Y132" s="24">
        <v>154</v>
      </c>
      <c r="Z132" s="24">
        <v>136</v>
      </c>
      <c r="AA132" s="24">
        <v>656.8817368</v>
      </c>
      <c r="AB132" s="24">
        <v>21.6</v>
      </c>
      <c r="AC132" s="25">
        <v>4.37</v>
      </c>
      <c r="AD132" s="26">
        <v>4.4800000000000004</v>
      </c>
      <c r="AE132" s="24" t="s">
        <v>123</v>
      </c>
      <c r="AF132" s="24">
        <v>5.0999999999999996</v>
      </c>
      <c r="AG132" s="24">
        <v>6</v>
      </c>
      <c r="AH132" s="24">
        <v>0.6</v>
      </c>
      <c r="AI132" s="24">
        <v>6.2</v>
      </c>
      <c r="AJ132" s="24">
        <v>3.95</v>
      </c>
      <c r="AK132" s="24">
        <v>5.2</v>
      </c>
      <c r="AM132" s="58">
        <v>125</v>
      </c>
      <c r="AN132" s="33">
        <v>127</v>
      </c>
      <c r="AO132" s="44"/>
      <c r="AP132" s="35" t="s">
        <v>919</v>
      </c>
      <c r="AQ132" s="36" t="s">
        <v>723</v>
      </c>
      <c r="AR132" s="37" t="s">
        <v>917</v>
      </c>
      <c r="AS132" s="38" t="s">
        <v>175</v>
      </c>
      <c r="AT132" s="39" t="s">
        <v>806</v>
      </c>
      <c r="AU132" s="40" t="s">
        <v>527</v>
      </c>
      <c r="AV132" s="40" t="s">
        <v>473</v>
      </c>
      <c r="AW132" s="40" t="s">
        <v>499</v>
      </c>
      <c r="AX132" s="40" t="s">
        <v>473</v>
      </c>
      <c r="AY132" s="39" t="s">
        <v>614</v>
      </c>
      <c r="AZ132" s="41" t="s">
        <v>920</v>
      </c>
      <c r="BA132" s="45" t="s">
        <v>191</v>
      </c>
      <c r="BB132" s="14"/>
      <c r="BC132" s="14"/>
    </row>
    <row r="133" spans="25:55" ht="16.5" customHeight="1" thickBot="1" x14ac:dyDescent="0.3">
      <c r="Y133" s="24">
        <v>146</v>
      </c>
      <c r="Z133" s="24">
        <v>126</v>
      </c>
      <c r="AA133" s="24">
        <v>715.38113020000003</v>
      </c>
      <c r="AB133" s="24">
        <v>22.3</v>
      </c>
      <c r="AC133" s="25">
        <v>4.33</v>
      </c>
      <c r="AD133" s="26">
        <v>4.4000000000000004</v>
      </c>
      <c r="AE133" s="24" t="s">
        <v>111</v>
      </c>
      <c r="AF133" s="24">
        <v>5.2</v>
      </c>
      <c r="AG133" s="24">
        <v>4.2</v>
      </c>
      <c r="AH133" s="24">
        <v>4</v>
      </c>
      <c r="AI133" s="24">
        <v>4.2</v>
      </c>
      <c r="AJ133" s="24">
        <v>4.05</v>
      </c>
      <c r="AK133" s="24">
        <v>12.2</v>
      </c>
      <c r="AM133" s="58">
        <v>134</v>
      </c>
      <c r="AN133" s="33">
        <v>129</v>
      </c>
      <c r="AO133" s="44"/>
      <c r="AP133" s="35" t="s">
        <v>962</v>
      </c>
      <c r="AQ133" s="36" t="s">
        <v>174</v>
      </c>
      <c r="AR133" s="37" t="s">
        <v>634</v>
      </c>
      <c r="AS133" s="38" t="s">
        <v>186</v>
      </c>
      <c r="AT133" s="39" t="s">
        <v>701</v>
      </c>
      <c r="AU133" s="40" t="s">
        <v>707</v>
      </c>
      <c r="AV133" s="40" t="s">
        <v>461</v>
      </c>
      <c r="AW133" s="40" t="s">
        <v>724</v>
      </c>
      <c r="AX133" s="40" t="s">
        <v>347</v>
      </c>
      <c r="AY133" s="39" t="s">
        <v>473</v>
      </c>
      <c r="AZ133" s="41" t="s">
        <v>963</v>
      </c>
      <c r="BA133" s="45" t="s">
        <v>191</v>
      </c>
      <c r="BB133" s="14"/>
      <c r="BC133" s="14"/>
    </row>
    <row r="134" spans="25:55" ht="16.5" customHeight="1" thickBot="1" x14ac:dyDescent="0.3">
      <c r="Y134" s="24">
        <v>148</v>
      </c>
      <c r="Z134" s="24">
        <v>143</v>
      </c>
      <c r="AA134" s="24">
        <v>702.73983759999999</v>
      </c>
      <c r="AB134" s="24">
        <v>22.1</v>
      </c>
      <c r="AC134" s="25">
        <v>4.51</v>
      </c>
      <c r="AD134" s="26">
        <v>4.4000000000000004</v>
      </c>
      <c r="AE134" s="14"/>
      <c r="AF134" s="24">
        <v>5.0999999999999996</v>
      </c>
      <c r="AG134" s="24">
        <v>7.6</v>
      </c>
      <c r="AH134" s="24">
        <v>0.65</v>
      </c>
      <c r="AI134" s="24">
        <v>4.25</v>
      </c>
      <c r="AJ134" s="24">
        <v>4.95</v>
      </c>
      <c r="AK134" s="24">
        <v>7.2</v>
      </c>
      <c r="AM134" s="58">
        <v>139</v>
      </c>
      <c r="AN134" s="33">
        <v>130</v>
      </c>
      <c r="AO134" s="44"/>
      <c r="AP134" s="35" t="s">
        <v>983</v>
      </c>
      <c r="AQ134" s="36" t="s">
        <v>432</v>
      </c>
      <c r="AR134" s="37" t="s">
        <v>242</v>
      </c>
      <c r="AS134" s="38" t="s">
        <v>278</v>
      </c>
      <c r="AT134" s="39" t="s">
        <v>904</v>
      </c>
      <c r="AU134" s="40" t="s">
        <v>353</v>
      </c>
      <c r="AV134" s="40" t="s">
        <v>506</v>
      </c>
      <c r="AW134" s="40" t="s">
        <v>614</v>
      </c>
      <c r="AX134" s="40" t="s">
        <v>707</v>
      </c>
      <c r="AY134" s="39" t="s">
        <v>506</v>
      </c>
      <c r="AZ134" s="41" t="s">
        <v>984</v>
      </c>
      <c r="BA134" s="45" t="s">
        <v>191</v>
      </c>
      <c r="BB134" s="14"/>
      <c r="BC134" s="14"/>
    </row>
    <row r="135" spans="25:55" ht="16.5" customHeight="1" thickBot="1" x14ac:dyDescent="0.3">
      <c r="Y135" s="24">
        <v>169</v>
      </c>
      <c r="Z135" s="24">
        <v>146</v>
      </c>
      <c r="AA135" s="24">
        <v>559.09007359999998</v>
      </c>
      <c r="AB135" s="24">
        <v>20</v>
      </c>
      <c r="AC135" s="25">
        <v>4.1399999999999997</v>
      </c>
      <c r="AD135" s="26">
        <v>4.38</v>
      </c>
      <c r="AE135" s="24" t="s">
        <v>124</v>
      </c>
      <c r="AF135" s="24">
        <v>1.1499999999999999</v>
      </c>
      <c r="AG135" s="24">
        <v>8</v>
      </c>
      <c r="AH135" s="24">
        <v>2.6</v>
      </c>
      <c r="AI135" s="24">
        <v>5.75</v>
      </c>
      <c r="AJ135" s="24">
        <v>3.2</v>
      </c>
      <c r="AK135" s="24">
        <v>3.6</v>
      </c>
      <c r="AM135" s="58">
        <v>140</v>
      </c>
      <c r="AN135" s="33">
        <v>131</v>
      </c>
      <c r="AO135" s="34">
        <v>723</v>
      </c>
      <c r="AP135" s="35" t="s">
        <v>985</v>
      </c>
      <c r="AQ135" s="36" t="s">
        <v>986</v>
      </c>
      <c r="AR135" s="37" t="s">
        <v>987</v>
      </c>
      <c r="AS135" s="38" t="s">
        <v>988</v>
      </c>
      <c r="AT135" s="39" t="s">
        <v>989</v>
      </c>
      <c r="AU135" s="40" t="s">
        <v>742</v>
      </c>
      <c r="AV135" s="40" t="s">
        <v>425</v>
      </c>
      <c r="AW135" s="40" t="s">
        <v>724</v>
      </c>
      <c r="AX135" s="40" t="s">
        <v>990</v>
      </c>
      <c r="AY135" s="39" t="s">
        <v>991</v>
      </c>
      <c r="AZ135" s="47"/>
      <c r="BA135" s="42" t="s">
        <v>179</v>
      </c>
      <c r="BB135" s="43" t="s">
        <v>992</v>
      </c>
      <c r="BC135" s="43" t="s">
        <v>993</v>
      </c>
    </row>
    <row r="136" spans="25:55" ht="16.5" customHeight="1" thickBot="1" x14ac:dyDescent="0.3">
      <c r="Y136" s="24">
        <v>212</v>
      </c>
      <c r="Z136" s="24">
        <v>144</v>
      </c>
      <c r="AA136" s="24">
        <v>298.10921000000002</v>
      </c>
      <c r="AB136" s="24">
        <v>16.8</v>
      </c>
      <c r="AC136" s="25">
        <v>3.36</v>
      </c>
      <c r="AD136" s="26">
        <v>4.3600000000000003</v>
      </c>
      <c r="AE136" s="24" t="s">
        <v>123</v>
      </c>
      <c r="AF136" s="24">
        <v>2.4</v>
      </c>
      <c r="AG136" s="24">
        <v>5.4</v>
      </c>
      <c r="AH136" s="24">
        <v>2.4</v>
      </c>
      <c r="AI136" s="24">
        <v>7.25</v>
      </c>
      <c r="AJ136" s="24">
        <v>-0.65</v>
      </c>
      <c r="AK136" s="24">
        <v>3.6</v>
      </c>
      <c r="AM136" s="58">
        <v>133</v>
      </c>
      <c r="AN136" s="33">
        <v>132</v>
      </c>
      <c r="AO136" s="44"/>
      <c r="AP136" s="35" t="s">
        <v>958</v>
      </c>
      <c r="AQ136" s="36" t="s">
        <v>959</v>
      </c>
      <c r="AR136" s="37" t="s">
        <v>960</v>
      </c>
      <c r="AS136" s="38" t="s">
        <v>209</v>
      </c>
      <c r="AT136" s="39" t="s">
        <v>461</v>
      </c>
      <c r="AU136" s="40" t="s">
        <v>614</v>
      </c>
      <c r="AV136" s="40" t="s">
        <v>361</v>
      </c>
      <c r="AW136" s="40" t="s">
        <v>473</v>
      </c>
      <c r="AX136" s="40" t="s">
        <v>549</v>
      </c>
      <c r="AY136" s="39" t="s">
        <v>614</v>
      </c>
      <c r="AZ136" s="41" t="s">
        <v>961</v>
      </c>
      <c r="BA136" s="45" t="s">
        <v>191</v>
      </c>
      <c r="BB136" s="14"/>
      <c r="BC136" s="14"/>
    </row>
    <row r="137" spans="25:55" ht="16.5" customHeight="1" thickBot="1" x14ac:dyDescent="0.3">
      <c r="Y137" s="24">
        <v>98</v>
      </c>
      <c r="Z137" s="24">
        <v>127</v>
      </c>
      <c r="AA137" s="24">
        <v>1021.583294</v>
      </c>
      <c r="AB137" s="24">
        <v>26.1</v>
      </c>
      <c r="AC137" s="25">
        <v>5.16</v>
      </c>
      <c r="AD137" s="26">
        <v>4.3499999999999996</v>
      </c>
      <c r="AE137" s="14"/>
      <c r="AF137" s="24">
        <v>5.45</v>
      </c>
      <c r="AG137" s="24">
        <v>5</v>
      </c>
      <c r="AH137" s="24">
        <v>4.4000000000000004</v>
      </c>
      <c r="AI137" s="24">
        <v>2.5499999999999998</v>
      </c>
      <c r="AJ137" s="24">
        <v>8.4</v>
      </c>
      <c r="AK137" s="24">
        <v>9.6</v>
      </c>
      <c r="AM137" s="58">
        <v>113</v>
      </c>
      <c r="AN137" s="33">
        <v>133</v>
      </c>
      <c r="AO137" s="34">
        <v>452</v>
      </c>
      <c r="AP137" s="35" t="s">
        <v>840</v>
      </c>
      <c r="AQ137" s="36" t="s">
        <v>841</v>
      </c>
      <c r="AR137" s="37" t="s">
        <v>842</v>
      </c>
      <c r="AS137" s="38" t="s">
        <v>210</v>
      </c>
      <c r="AT137" s="39" t="s">
        <v>843</v>
      </c>
      <c r="AU137" s="40" t="s">
        <v>290</v>
      </c>
      <c r="AV137" s="40" t="s">
        <v>461</v>
      </c>
      <c r="AW137" s="40" t="s">
        <v>473</v>
      </c>
      <c r="AX137" s="40" t="s">
        <v>844</v>
      </c>
      <c r="AY137" s="39" t="s">
        <v>845</v>
      </c>
      <c r="AZ137" s="41" t="s">
        <v>846</v>
      </c>
      <c r="BA137" s="42" t="s">
        <v>179</v>
      </c>
      <c r="BB137" s="61" t="s">
        <v>847</v>
      </c>
      <c r="BC137" s="43" t="s">
        <v>128</v>
      </c>
    </row>
    <row r="138" spans="25:55" ht="16.5" customHeight="1" thickBot="1" x14ac:dyDescent="0.3">
      <c r="Y138" s="24">
        <v>137</v>
      </c>
      <c r="Z138" s="24">
        <v>134</v>
      </c>
      <c r="AA138" s="24">
        <v>774.64725880000003</v>
      </c>
      <c r="AB138" s="24">
        <v>23</v>
      </c>
      <c r="AC138" s="25">
        <v>4.57</v>
      </c>
      <c r="AD138" s="26">
        <v>4.3499999999999996</v>
      </c>
      <c r="AE138" s="24" t="s">
        <v>117</v>
      </c>
      <c r="AF138" s="24">
        <v>3</v>
      </c>
      <c r="AG138" s="24">
        <v>4.5999999999999996</v>
      </c>
      <c r="AH138" s="24">
        <v>4.05</v>
      </c>
      <c r="AI138" s="24">
        <v>5.75</v>
      </c>
      <c r="AJ138" s="24">
        <v>5.45</v>
      </c>
      <c r="AK138" s="24">
        <v>13.4</v>
      </c>
      <c r="AM138" s="58">
        <v>124</v>
      </c>
      <c r="AN138" s="33">
        <v>134</v>
      </c>
      <c r="AO138" s="44"/>
      <c r="AP138" s="35" t="s">
        <v>911</v>
      </c>
      <c r="AQ138" s="36" t="s">
        <v>912</v>
      </c>
      <c r="AR138" s="37" t="s">
        <v>913</v>
      </c>
      <c r="AS138" s="38" t="s">
        <v>485</v>
      </c>
      <c r="AT138" s="39" t="s">
        <v>914</v>
      </c>
      <c r="AU138" s="40" t="s">
        <v>499</v>
      </c>
      <c r="AV138" s="40" t="s">
        <v>549</v>
      </c>
      <c r="AW138" s="40" t="s">
        <v>564</v>
      </c>
      <c r="AX138" s="40" t="s">
        <v>329</v>
      </c>
      <c r="AY138" s="39" t="s">
        <v>347</v>
      </c>
      <c r="AZ138" s="41" t="s">
        <v>915</v>
      </c>
      <c r="BA138" s="45" t="s">
        <v>191</v>
      </c>
      <c r="BB138" s="14"/>
      <c r="BC138" s="14"/>
    </row>
    <row r="139" spans="25:55" ht="16.5" customHeight="1" thickBot="1" x14ac:dyDescent="0.3">
      <c r="Y139" s="24">
        <v>141</v>
      </c>
      <c r="Z139" s="24">
        <v>140</v>
      </c>
      <c r="AA139" s="24">
        <v>737.7923012</v>
      </c>
      <c r="AB139" s="24">
        <v>22.6</v>
      </c>
      <c r="AC139" s="25">
        <v>4.5199999999999996</v>
      </c>
      <c r="AD139" s="26">
        <v>4.3499999999999996</v>
      </c>
      <c r="AE139" s="24" t="s">
        <v>111</v>
      </c>
      <c r="AF139" s="24">
        <v>2.7</v>
      </c>
      <c r="AG139" s="24">
        <v>7.6</v>
      </c>
      <c r="AH139" s="24">
        <v>3.75</v>
      </c>
      <c r="AI139" s="24">
        <v>3.35</v>
      </c>
      <c r="AJ139" s="24">
        <v>5.2</v>
      </c>
      <c r="AK139" s="24">
        <v>6.6</v>
      </c>
      <c r="AM139" s="58">
        <v>141</v>
      </c>
      <c r="AN139" s="33">
        <v>134</v>
      </c>
      <c r="AO139" s="44"/>
      <c r="AP139" s="35" t="s">
        <v>994</v>
      </c>
      <c r="AQ139" s="36" t="s">
        <v>269</v>
      </c>
      <c r="AR139" s="37" t="s">
        <v>995</v>
      </c>
      <c r="AS139" s="38" t="s">
        <v>485</v>
      </c>
      <c r="AT139" s="39" t="s">
        <v>914</v>
      </c>
      <c r="AU139" s="40" t="s">
        <v>614</v>
      </c>
      <c r="AV139" s="40" t="s">
        <v>499</v>
      </c>
      <c r="AW139" s="40" t="s">
        <v>724</v>
      </c>
      <c r="AX139" s="40" t="s">
        <v>937</v>
      </c>
      <c r="AY139" s="39" t="s">
        <v>724</v>
      </c>
      <c r="AZ139" s="41" t="s">
        <v>996</v>
      </c>
      <c r="BA139" s="45" t="s">
        <v>191</v>
      </c>
      <c r="BB139" s="14"/>
      <c r="BC139" s="14"/>
    </row>
    <row r="140" spans="25:55" ht="16.5" customHeight="1" thickBot="1" x14ac:dyDescent="0.3">
      <c r="Y140" s="24">
        <v>105</v>
      </c>
      <c r="Z140" s="24">
        <v>133</v>
      </c>
      <c r="AA140" s="24">
        <v>971.9145393</v>
      </c>
      <c r="AB140" s="24">
        <v>25.45</v>
      </c>
      <c r="AC140" s="25">
        <v>5.09</v>
      </c>
      <c r="AD140" s="26">
        <v>4.33</v>
      </c>
      <c r="AE140" s="24" t="s">
        <v>116</v>
      </c>
      <c r="AF140" s="24">
        <v>6.45</v>
      </c>
      <c r="AG140" s="24">
        <v>5.4</v>
      </c>
      <c r="AH140" s="24">
        <v>2.6</v>
      </c>
      <c r="AI140" s="24">
        <v>2.85</v>
      </c>
      <c r="AJ140" s="24">
        <v>8.15</v>
      </c>
      <c r="AK140" s="24">
        <v>14</v>
      </c>
      <c r="AM140" s="58">
        <v>130</v>
      </c>
      <c r="AN140" s="33">
        <v>136</v>
      </c>
      <c r="AO140" s="44"/>
      <c r="AP140" s="35" t="s">
        <v>947</v>
      </c>
      <c r="AQ140" s="36" t="s">
        <v>328</v>
      </c>
      <c r="AR140" s="37" t="s">
        <v>948</v>
      </c>
      <c r="AS140" s="38" t="s">
        <v>277</v>
      </c>
      <c r="AT140" s="39" t="s">
        <v>242</v>
      </c>
      <c r="AU140" s="40" t="s">
        <v>478</v>
      </c>
      <c r="AV140" s="40" t="s">
        <v>329</v>
      </c>
      <c r="AW140" s="40" t="s">
        <v>614</v>
      </c>
      <c r="AX140" s="40" t="s">
        <v>937</v>
      </c>
      <c r="AY140" s="39" t="s">
        <v>564</v>
      </c>
      <c r="AZ140" s="41" t="s">
        <v>949</v>
      </c>
      <c r="BA140" s="45" t="s">
        <v>191</v>
      </c>
      <c r="BB140" s="14"/>
      <c r="BC140" s="14"/>
    </row>
    <row r="141" spans="25:55" ht="16.5" customHeight="1" thickBot="1" x14ac:dyDescent="0.3">
      <c r="Y141" s="24">
        <v>108</v>
      </c>
      <c r="Z141" s="24">
        <v>135</v>
      </c>
      <c r="AA141" s="24">
        <v>944.32654190000005</v>
      </c>
      <c r="AB141" s="24">
        <v>25.15</v>
      </c>
      <c r="AC141" s="25">
        <v>5.04</v>
      </c>
      <c r="AD141" s="26">
        <v>4.33</v>
      </c>
      <c r="AE141" s="24" t="s">
        <v>115</v>
      </c>
      <c r="AF141" s="24">
        <v>4.9000000000000004</v>
      </c>
      <c r="AG141" s="24">
        <v>7.2</v>
      </c>
      <c r="AH141" s="24">
        <v>3.35</v>
      </c>
      <c r="AI141" s="24">
        <v>1.85</v>
      </c>
      <c r="AJ141" s="24">
        <v>7.9</v>
      </c>
      <c r="AK141" s="24">
        <v>9.1999999999999993</v>
      </c>
      <c r="AM141" s="58">
        <v>143</v>
      </c>
      <c r="AN141" s="33">
        <v>137</v>
      </c>
      <c r="AO141" s="34">
        <v>731</v>
      </c>
      <c r="AP141" s="35" t="s">
        <v>1005</v>
      </c>
      <c r="AQ141" s="36" t="s">
        <v>1006</v>
      </c>
      <c r="AR141" s="37" t="s">
        <v>999</v>
      </c>
      <c r="AS141" s="38" t="s">
        <v>1007</v>
      </c>
      <c r="AT141" s="39" t="s">
        <v>995</v>
      </c>
      <c r="AU141" s="40" t="s">
        <v>926</v>
      </c>
      <c r="AV141" s="40" t="s">
        <v>967</v>
      </c>
      <c r="AW141" s="40" t="s">
        <v>527</v>
      </c>
      <c r="AX141" s="40" t="s">
        <v>937</v>
      </c>
      <c r="AY141" s="39" t="s">
        <v>473</v>
      </c>
      <c r="AZ141" s="41" t="s">
        <v>1008</v>
      </c>
      <c r="BA141" s="42" t="s">
        <v>179</v>
      </c>
      <c r="BB141" s="14"/>
      <c r="BC141" s="14"/>
    </row>
    <row r="142" spans="25:55" ht="16.5" customHeight="1" thickBot="1" x14ac:dyDescent="0.3">
      <c r="Y142" s="24">
        <v>162</v>
      </c>
      <c r="Z142" s="24">
        <v>139</v>
      </c>
      <c r="AA142" s="24">
        <v>605.40165400000001</v>
      </c>
      <c r="AB142" s="24">
        <v>20.7</v>
      </c>
      <c r="AC142" s="25">
        <v>4.12</v>
      </c>
      <c r="AD142" s="26">
        <v>4.3099999999999996</v>
      </c>
      <c r="AE142" s="14"/>
      <c r="AF142" s="24">
        <v>2.75</v>
      </c>
      <c r="AG142" s="24">
        <v>6</v>
      </c>
      <c r="AH142" s="24">
        <v>4.05</v>
      </c>
      <c r="AI142" s="24">
        <v>4.45</v>
      </c>
      <c r="AJ142" s="24">
        <v>3.35</v>
      </c>
      <c r="AK142" s="24">
        <v>11.6</v>
      </c>
      <c r="AM142" s="58">
        <v>117</v>
      </c>
      <c r="AN142" s="33">
        <v>138</v>
      </c>
      <c r="AO142" s="44"/>
      <c r="AP142" s="35" t="s">
        <v>867</v>
      </c>
      <c r="AQ142" s="36" t="s">
        <v>868</v>
      </c>
      <c r="AR142" s="37" t="s">
        <v>869</v>
      </c>
      <c r="AS142" s="38" t="s">
        <v>251</v>
      </c>
      <c r="AT142" s="39" t="s">
        <v>870</v>
      </c>
      <c r="AU142" s="40" t="s">
        <v>512</v>
      </c>
      <c r="AV142" s="40" t="s">
        <v>461</v>
      </c>
      <c r="AW142" s="40" t="s">
        <v>479</v>
      </c>
      <c r="AX142" s="40" t="s">
        <v>535</v>
      </c>
      <c r="AY142" s="39" t="s">
        <v>189</v>
      </c>
      <c r="AZ142" s="41" t="s">
        <v>871</v>
      </c>
      <c r="BA142" s="45" t="s">
        <v>191</v>
      </c>
      <c r="BB142" s="14"/>
      <c r="BC142" s="14"/>
    </row>
    <row r="143" spans="25:55" ht="16.5" customHeight="1" thickBot="1" x14ac:dyDescent="0.3">
      <c r="Y143" s="24">
        <v>147</v>
      </c>
      <c r="Z143" s="24">
        <v>131</v>
      </c>
      <c r="AA143" s="24">
        <v>713.51010129999997</v>
      </c>
      <c r="AB143" s="24">
        <v>22.2</v>
      </c>
      <c r="AC143" s="25">
        <v>4.33</v>
      </c>
      <c r="AD143" s="26">
        <v>4.3</v>
      </c>
      <c r="AE143" s="14"/>
      <c r="AF143" s="24">
        <v>4.75</v>
      </c>
      <c r="AG143" s="24">
        <v>5.4</v>
      </c>
      <c r="AH143" s="24">
        <v>4.4000000000000004</v>
      </c>
      <c r="AI143" s="24">
        <v>2.65</v>
      </c>
      <c r="AJ143" s="24">
        <v>4.45</v>
      </c>
      <c r="AK143" s="24">
        <v>10</v>
      </c>
      <c r="AM143" s="58">
        <v>135</v>
      </c>
      <c r="AN143" s="33">
        <v>139</v>
      </c>
      <c r="AO143" s="44"/>
      <c r="AP143" s="35" t="s">
        <v>969</v>
      </c>
      <c r="AQ143" s="36" t="s">
        <v>965</v>
      </c>
      <c r="AR143" s="37" t="s">
        <v>966</v>
      </c>
      <c r="AS143" s="38" t="s">
        <v>460</v>
      </c>
      <c r="AT143" s="39" t="s">
        <v>473</v>
      </c>
      <c r="AU143" s="40" t="s">
        <v>707</v>
      </c>
      <c r="AV143" s="40" t="s">
        <v>549</v>
      </c>
      <c r="AW143" s="40" t="s">
        <v>701</v>
      </c>
      <c r="AX143" s="40" t="s">
        <v>527</v>
      </c>
      <c r="AY143" s="39" t="s">
        <v>290</v>
      </c>
      <c r="AZ143" s="41" t="s">
        <v>970</v>
      </c>
      <c r="BA143" s="45" t="s">
        <v>191</v>
      </c>
      <c r="BB143" s="14"/>
      <c r="BC143" s="14"/>
    </row>
    <row r="144" spans="25:55" ht="16.5" customHeight="1" thickBot="1" x14ac:dyDescent="0.3">
      <c r="Y144" s="24">
        <v>191</v>
      </c>
      <c r="Z144" s="24">
        <v>142</v>
      </c>
      <c r="AA144" s="24">
        <v>420.24738309999998</v>
      </c>
      <c r="AB144" s="24">
        <v>18.350000000000001</v>
      </c>
      <c r="AC144" s="25">
        <v>3.62</v>
      </c>
      <c r="AD144" s="26">
        <v>4.3</v>
      </c>
      <c r="AE144" s="14"/>
      <c r="AF144" s="24">
        <v>4.3499999999999996</v>
      </c>
      <c r="AG144" s="24">
        <v>6.4</v>
      </c>
      <c r="AH144" s="24">
        <v>2.85</v>
      </c>
      <c r="AI144" s="24">
        <v>3.6</v>
      </c>
      <c r="AJ144" s="24">
        <v>0.9</v>
      </c>
      <c r="AK144" s="24">
        <v>8.8000000000000007</v>
      </c>
      <c r="AM144" s="58">
        <v>144</v>
      </c>
      <c r="AN144" s="33">
        <v>140</v>
      </c>
      <c r="AO144" s="44"/>
      <c r="AP144" s="35" t="s">
        <v>1009</v>
      </c>
      <c r="AQ144" s="36" t="s">
        <v>289</v>
      </c>
      <c r="AR144" s="37" t="s">
        <v>1010</v>
      </c>
      <c r="AS144" s="38" t="s">
        <v>396</v>
      </c>
      <c r="AT144" s="39" t="s">
        <v>425</v>
      </c>
      <c r="AU144" s="40" t="s">
        <v>549</v>
      </c>
      <c r="AV144" s="40" t="s">
        <v>707</v>
      </c>
      <c r="AW144" s="40" t="s">
        <v>361</v>
      </c>
      <c r="AX144" s="40" t="s">
        <v>404</v>
      </c>
      <c r="AY144" s="39" t="s">
        <v>461</v>
      </c>
      <c r="AZ144" s="41" t="s">
        <v>1011</v>
      </c>
      <c r="BA144" s="45" t="s">
        <v>191</v>
      </c>
      <c r="BB144" s="14"/>
      <c r="BC144" s="14"/>
    </row>
    <row r="145" spans="25:55" ht="16.5" customHeight="1" thickBot="1" x14ac:dyDescent="0.3">
      <c r="Y145" s="24">
        <v>86</v>
      </c>
      <c r="Z145" s="24">
        <v>130</v>
      </c>
      <c r="AA145" s="24">
        <v>1127.598076</v>
      </c>
      <c r="AB145" s="24">
        <v>27.4</v>
      </c>
      <c r="AC145" s="25">
        <v>5.46</v>
      </c>
      <c r="AD145" s="26">
        <v>4.29</v>
      </c>
      <c r="AE145" s="24" t="s">
        <v>118</v>
      </c>
      <c r="AF145" s="24">
        <v>5.65</v>
      </c>
      <c r="AG145" s="24">
        <v>5.6</v>
      </c>
      <c r="AH145" s="24">
        <v>4.3</v>
      </c>
      <c r="AI145" s="24">
        <v>1.6</v>
      </c>
      <c r="AJ145" s="24">
        <v>10.15</v>
      </c>
      <c r="AK145" s="24">
        <v>7</v>
      </c>
      <c r="AM145" s="58">
        <v>145</v>
      </c>
      <c r="AN145" s="33">
        <v>141</v>
      </c>
      <c r="AO145" s="44"/>
      <c r="AP145" s="35" t="s">
        <v>1012</v>
      </c>
      <c r="AQ145" s="36" t="s">
        <v>485</v>
      </c>
      <c r="AR145" s="37" t="s">
        <v>724</v>
      </c>
      <c r="AS145" s="38" t="s">
        <v>387</v>
      </c>
      <c r="AT145" s="39" t="s">
        <v>1013</v>
      </c>
      <c r="AU145" s="40" t="s">
        <v>549</v>
      </c>
      <c r="AV145" s="40" t="s">
        <v>461</v>
      </c>
      <c r="AW145" s="40" t="s">
        <v>549</v>
      </c>
      <c r="AX145" s="40" t="s">
        <v>724</v>
      </c>
      <c r="AY145" s="39" t="s">
        <v>461</v>
      </c>
      <c r="AZ145" s="41" t="s">
        <v>1014</v>
      </c>
      <c r="BA145" s="45" t="s">
        <v>191</v>
      </c>
      <c r="BB145" s="48"/>
      <c r="BC145" s="14"/>
    </row>
    <row r="146" spans="25:55" ht="16.5" customHeight="1" thickBot="1" x14ac:dyDescent="0.3">
      <c r="Y146" s="24">
        <v>96</v>
      </c>
      <c r="Z146" s="24">
        <v>137</v>
      </c>
      <c r="AA146" s="24">
        <v>1025.996345</v>
      </c>
      <c r="AB146" s="24">
        <v>26.15</v>
      </c>
      <c r="AC146" s="25">
        <v>5.23</v>
      </c>
      <c r="AD146" s="26">
        <v>4.26</v>
      </c>
      <c r="AE146" s="14"/>
      <c r="AF146" s="24">
        <v>5.05</v>
      </c>
      <c r="AG146" s="24">
        <v>6.2</v>
      </c>
      <c r="AH146" s="24">
        <v>3.8</v>
      </c>
      <c r="AI146" s="24">
        <v>2</v>
      </c>
      <c r="AJ146" s="24">
        <v>9.1</v>
      </c>
      <c r="AK146" s="24">
        <v>11</v>
      </c>
      <c r="AM146" s="58">
        <v>120</v>
      </c>
      <c r="AN146" s="33">
        <v>142</v>
      </c>
      <c r="AO146" s="34">
        <v>472</v>
      </c>
      <c r="AP146" s="35" t="s">
        <v>884</v>
      </c>
      <c r="AQ146" s="36" t="s">
        <v>885</v>
      </c>
      <c r="AR146" s="37" t="s">
        <v>886</v>
      </c>
      <c r="AS146" s="38" t="s">
        <v>887</v>
      </c>
      <c r="AT146" s="39" t="s">
        <v>888</v>
      </c>
      <c r="AU146" s="40" t="s">
        <v>404</v>
      </c>
      <c r="AV146" s="40" t="s">
        <v>724</v>
      </c>
      <c r="AW146" s="40" t="s">
        <v>242</v>
      </c>
      <c r="AX146" s="40" t="s">
        <v>889</v>
      </c>
      <c r="AY146" s="39" t="s">
        <v>219</v>
      </c>
      <c r="AZ146" s="41" t="s">
        <v>890</v>
      </c>
      <c r="BA146" s="42" t="s">
        <v>179</v>
      </c>
      <c r="BB146" s="14"/>
      <c r="BC146" s="14"/>
    </row>
    <row r="147" spans="25:55" ht="16.5" customHeight="1" thickBot="1" x14ac:dyDescent="0.3">
      <c r="Y147" s="24">
        <v>93</v>
      </c>
      <c r="Z147" s="24">
        <v>132</v>
      </c>
      <c r="AA147" s="24">
        <v>1048.491104</v>
      </c>
      <c r="AB147" s="24">
        <v>26.2</v>
      </c>
      <c r="AC147" s="25">
        <v>5.24</v>
      </c>
      <c r="AD147" s="26">
        <v>4.25</v>
      </c>
      <c r="AE147" s="24" t="s">
        <v>120</v>
      </c>
      <c r="AF147" s="24">
        <v>1.5</v>
      </c>
      <c r="AG147" s="24">
        <v>4</v>
      </c>
      <c r="AH147" s="24">
        <v>6.6</v>
      </c>
      <c r="AI147" s="24">
        <v>4.9000000000000004</v>
      </c>
      <c r="AJ147" s="24">
        <v>9.1999999999999993</v>
      </c>
      <c r="AK147" s="24">
        <v>8.6</v>
      </c>
      <c r="AM147" s="58">
        <v>137</v>
      </c>
      <c r="AN147" s="33">
        <v>143</v>
      </c>
      <c r="AO147" s="44"/>
      <c r="AP147" s="35" t="s">
        <v>971</v>
      </c>
      <c r="AQ147" s="36" t="s">
        <v>240</v>
      </c>
      <c r="AR147" s="37" t="s">
        <v>972</v>
      </c>
      <c r="AS147" s="38" t="s">
        <v>281</v>
      </c>
      <c r="AT147" s="39" t="s">
        <v>973</v>
      </c>
      <c r="AU147" s="40" t="s">
        <v>479</v>
      </c>
      <c r="AV147" s="40" t="s">
        <v>838</v>
      </c>
      <c r="AW147" s="40" t="s">
        <v>614</v>
      </c>
      <c r="AX147" s="40" t="s">
        <v>404</v>
      </c>
      <c r="AY147" s="39" t="s">
        <v>382</v>
      </c>
      <c r="AZ147" s="41" t="s">
        <v>974</v>
      </c>
      <c r="BA147" s="45" t="s">
        <v>191</v>
      </c>
      <c r="BB147" s="14"/>
      <c r="BC147" s="14"/>
    </row>
    <row r="148" spans="25:55" ht="16.5" customHeight="1" thickBot="1" x14ac:dyDescent="0.3">
      <c r="Y148" s="24">
        <v>113</v>
      </c>
      <c r="Z148" s="24">
        <v>141</v>
      </c>
      <c r="AA148" s="24">
        <v>916.36552810000001</v>
      </c>
      <c r="AB148" s="24">
        <v>24.8</v>
      </c>
      <c r="AC148" s="25">
        <v>4.9400000000000004</v>
      </c>
      <c r="AD148" s="26">
        <v>4.24</v>
      </c>
      <c r="AE148" s="24" t="s">
        <v>111</v>
      </c>
      <c r="AF148" s="24">
        <v>5.75</v>
      </c>
      <c r="AG148" s="24">
        <v>5.6</v>
      </c>
      <c r="AH148" s="24">
        <v>3</v>
      </c>
      <c r="AI148" s="24">
        <v>2.6</v>
      </c>
      <c r="AJ148" s="24">
        <v>7.75</v>
      </c>
      <c r="AK148" s="24">
        <v>7.4</v>
      </c>
      <c r="AM148" s="58">
        <v>142</v>
      </c>
      <c r="AN148" s="33">
        <v>144</v>
      </c>
      <c r="AO148" s="34">
        <v>668</v>
      </c>
      <c r="AP148" s="35" t="s">
        <v>997</v>
      </c>
      <c r="AQ148" s="36" t="s">
        <v>998</v>
      </c>
      <c r="AR148" s="37" t="s">
        <v>999</v>
      </c>
      <c r="AS148" s="38" t="s">
        <v>1000</v>
      </c>
      <c r="AT148" s="39" t="s">
        <v>1001</v>
      </c>
      <c r="AU148" s="40" t="s">
        <v>1002</v>
      </c>
      <c r="AV148" s="40" t="s">
        <v>499</v>
      </c>
      <c r="AW148" s="40" t="s">
        <v>479</v>
      </c>
      <c r="AX148" s="40" t="s">
        <v>1002</v>
      </c>
      <c r="AY148" s="39" t="s">
        <v>494</v>
      </c>
      <c r="AZ148" s="41" t="s">
        <v>1003</v>
      </c>
      <c r="BA148" s="42" t="s">
        <v>179</v>
      </c>
      <c r="BB148" s="43" t="s">
        <v>1004</v>
      </c>
      <c r="BC148" s="43" t="s">
        <v>1004</v>
      </c>
    </row>
    <row r="149" spans="25:55" ht="16.5" customHeight="1" thickBot="1" x14ac:dyDescent="0.3">
      <c r="Y149" s="24">
        <v>165</v>
      </c>
      <c r="Z149" s="24">
        <v>138</v>
      </c>
      <c r="AA149" s="24">
        <v>576.88542940000002</v>
      </c>
      <c r="AB149" s="24">
        <v>20.399999999999999</v>
      </c>
      <c r="AC149" s="25">
        <v>3.95</v>
      </c>
      <c r="AD149" s="26">
        <v>4.21</v>
      </c>
      <c r="AE149" s="24" t="s">
        <v>120</v>
      </c>
      <c r="AF149" s="24">
        <v>4.3</v>
      </c>
      <c r="AG149" s="24">
        <v>4.2</v>
      </c>
      <c r="AH149" s="24">
        <v>4.5</v>
      </c>
      <c r="AI149" s="24">
        <v>3.85</v>
      </c>
      <c r="AJ149" s="24">
        <v>2.9</v>
      </c>
      <c r="AK149" s="24">
        <v>2.6</v>
      </c>
      <c r="AM149" s="58">
        <v>138</v>
      </c>
      <c r="AN149" s="33">
        <v>145</v>
      </c>
      <c r="AO149" s="44"/>
      <c r="AP149" s="35" t="s">
        <v>975</v>
      </c>
      <c r="AQ149" s="36" t="s">
        <v>230</v>
      </c>
      <c r="AR149" s="37" t="s">
        <v>843</v>
      </c>
      <c r="AS149" s="38" t="s">
        <v>348</v>
      </c>
      <c r="AT149" s="39" t="s">
        <v>976</v>
      </c>
      <c r="AU149" s="40" t="s">
        <v>361</v>
      </c>
      <c r="AV149" s="40" t="s">
        <v>479</v>
      </c>
      <c r="AW149" s="40" t="s">
        <v>329</v>
      </c>
      <c r="AX149" s="40" t="s">
        <v>404</v>
      </c>
      <c r="AY149" s="39" t="s">
        <v>382</v>
      </c>
      <c r="AZ149" s="41" t="s">
        <v>977</v>
      </c>
      <c r="BA149" s="45" t="s">
        <v>191</v>
      </c>
      <c r="BB149" s="14"/>
      <c r="BC149" s="14"/>
    </row>
    <row r="150" spans="25:55" ht="16.5" customHeight="1" thickBot="1" x14ac:dyDescent="0.3">
      <c r="Y150" s="24">
        <v>116</v>
      </c>
      <c r="Z150" s="24">
        <v>151</v>
      </c>
      <c r="AA150" s="24">
        <v>903.99733730000003</v>
      </c>
      <c r="AB150" s="24">
        <v>24.7</v>
      </c>
      <c r="AC150" s="25">
        <v>5.03</v>
      </c>
      <c r="AD150" s="26">
        <v>4.1900000000000004</v>
      </c>
      <c r="AE150" s="24" t="s">
        <v>115</v>
      </c>
      <c r="AF150" s="24">
        <v>4.5</v>
      </c>
      <c r="AG150" s="24">
        <v>7.2</v>
      </c>
      <c r="AH150" s="24">
        <v>1.75</v>
      </c>
      <c r="AI150" s="24">
        <v>3.3</v>
      </c>
      <c r="AJ150" s="24">
        <v>8.4</v>
      </c>
      <c r="AK150" s="24">
        <v>9.8000000000000007</v>
      </c>
      <c r="AM150" s="58">
        <v>151</v>
      </c>
      <c r="AN150" s="33">
        <v>146</v>
      </c>
      <c r="AO150" s="34">
        <v>957</v>
      </c>
      <c r="AP150" s="35" t="s">
        <v>1030</v>
      </c>
      <c r="AQ150" s="36" t="s">
        <v>493</v>
      </c>
      <c r="AR150" s="37" t="s">
        <v>1031</v>
      </c>
      <c r="AS150" s="38" t="s">
        <v>382</v>
      </c>
      <c r="AT150" s="39" t="s">
        <v>707</v>
      </c>
      <c r="AU150" s="40" t="s">
        <v>506</v>
      </c>
      <c r="AV150" s="40" t="s">
        <v>473</v>
      </c>
      <c r="AW150" s="40" t="s">
        <v>506</v>
      </c>
      <c r="AX150" s="40" t="s">
        <v>473</v>
      </c>
      <c r="AY150" s="39" t="s">
        <v>768</v>
      </c>
      <c r="AZ150" s="41" t="s">
        <v>1032</v>
      </c>
      <c r="BA150" s="42" t="s">
        <v>179</v>
      </c>
      <c r="BB150" s="14"/>
      <c r="BC150" s="14"/>
    </row>
    <row r="151" spans="25:55" ht="16.5" customHeight="1" thickBot="1" x14ac:dyDescent="0.3">
      <c r="Y151" s="24">
        <v>139</v>
      </c>
      <c r="Z151" s="24">
        <v>152</v>
      </c>
      <c r="AA151" s="24">
        <v>745.74760630000003</v>
      </c>
      <c r="AB151" s="24">
        <v>22.85</v>
      </c>
      <c r="AC151" s="25">
        <v>4.5999999999999996</v>
      </c>
      <c r="AD151" s="26">
        <v>4.1900000000000004</v>
      </c>
      <c r="AE151" s="14"/>
      <c r="AF151" s="24">
        <v>4.4000000000000004</v>
      </c>
      <c r="AG151" s="24">
        <v>7.4</v>
      </c>
      <c r="AH151" s="24">
        <v>1.65</v>
      </c>
      <c r="AI151" s="24">
        <v>3.3</v>
      </c>
      <c r="AJ151" s="24">
        <v>6.25</v>
      </c>
      <c r="AK151" s="24">
        <v>11.2</v>
      </c>
      <c r="AM151" s="58">
        <v>147</v>
      </c>
      <c r="AN151" s="33">
        <v>147</v>
      </c>
      <c r="AO151" s="44"/>
      <c r="AP151" s="35" t="s">
        <v>1018</v>
      </c>
      <c r="AQ151" s="36" t="s">
        <v>277</v>
      </c>
      <c r="AR151" s="37" t="s">
        <v>1019</v>
      </c>
      <c r="AS151" s="38" t="s">
        <v>478</v>
      </c>
      <c r="AT151" s="39" t="s">
        <v>1020</v>
      </c>
      <c r="AU151" s="40" t="s">
        <v>499</v>
      </c>
      <c r="AV151" s="40" t="s">
        <v>535</v>
      </c>
      <c r="AW151" s="40" t="s">
        <v>535</v>
      </c>
      <c r="AX151" s="40" t="s">
        <v>473</v>
      </c>
      <c r="AY151" s="39" t="s">
        <v>361</v>
      </c>
      <c r="AZ151" s="41" t="s">
        <v>1021</v>
      </c>
      <c r="BA151" s="45" t="s">
        <v>191</v>
      </c>
      <c r="BB151" s="14"/>
      <c r="BC151" s="14"/>
    </row>
    <row r="152" spans="25:55" ht="16.5" customHeight="1" thickBot="1" x14ac:dyDescent="0.3">
      <c r="Y152" s="24">
        <v>153</v>
      </c>
      <c r="Z152" s="24">
        <v>148</v>
      </c>
      <c r="AA152" s="24">
        <v>661.48117830000001</v>
      </c>
      <c r="AB152" s="24">
        <v>21.65</v>
      </c>
      <c r="AC152" s="25">
        <v>4.3</v>
      </c>
      <c r="AD152" s="26">
        <v>4.16</v>
      </c>
      <c r="AE152" s="24" t="s">
        <v>122</v>
      </c>
      <c r="AF152" s="24">
        <v>3.3</v>
      </c>
      <c r="AG152" s="24">
        <v>5</v>
      </c>
      <c r="AH152" s="24">
        <v>3.15</v>
      </c>
      <c r="AI152" s="24">
        <v>5.2</v>
      </c>
      <c r="AJ152" s="24">
        <v>4.8499999999999996</v>
      </c>
      <c r="AK152" s="24">
        <v>8.1999999999999993</v>
      </c>
      <c r="AM152" s="58">
        <v>147</v>
      </c>
      <c r="AN152" s="33">
        <v>148</v>
      </c>
      <c r="AO152" s="44"/>
      <c r="AP152" s="35" t="s">
        <v>1022</v>
      </c>
      <c r="AQ152" s="36" t="s">
        <v>277</v>
      </c>
      <c r="AR152" s="37" t="s">
        <v>1019</v>
      </c>
      <c r="AS152" s="38" t="s">
        <v>494</v>
      </c>
      <c r="AT152" s="39" t="s">
        <v>1023</v>
      </c>
      <c r="AU152" s="40" t="s">
        <v>242</v>
      </c>
      <c r="AV152" s="40" t="s">
        <v>479</v>
      </c>
      <c r="AW152" s="40" t="s">
        <v>768</v>
      </c>
      <c r="AX152" s="40" t="s">
        <v>838</v>
      </c>
      <c r="AY152" s="39" t="s">
        <v>290</v>
      </c>
      <c r="AZ152" s="41" t="s">
        <v>1024</v>
      </c>
      <c r="BA152" s="45" t="s">
        <v>191</v>
      </c>
      <c r="BB152" s="14"/>
      <c r="BC152" s="14"/>
    </row>
    <row r="153" spans="25:55" ht="16.5" customHeight="1" thickBot="1" x14ac:dyDescent="0.3">
      <c r="Y153" s="24">
        <v>130</v>
      </c>
      <c r="Z153" s="24">
        <v>149</v>
      </c>
      <c r="AA153" s="24">
        <v>825.88293710000005</v>
      </c>
      <c r="AB153" s="24">
        <v>23.5</v>
      </c>
      <c r="AC153" s="25">
        <v>4.76</v>
      </c>
      <c r="AD153" s="26">
        <v>4.1500000000000004</v>
      </c>
      <c r="AE153" s="24" t="s">
        <v>120</v>
      </c>
      <c r="AF153" s="24">
        <v>6.5</v>
      </c>
      <c r="AG153" s="24">
        <v>6.6</v>
      </c>
      <c r="AH153" s="24">
        <v>1.4</v>
      </c>
      <c r="AI153" s="24">
        <v>2.1</v>
      </c>
      <c r="AJ153" s="24">
        <v>7.2</v>
      </c>
      <c r="AK153" s="24">
        <v>11.2</v>
      </c>
      <c r="AM153" s="58">
        <v>152</v>
      </c>
      <c r="AN153" s="33">
        <v>149</v>
      </c>
      <c r="AO153" s="44"/>
      <c r="AP153" s="35" t="s">
        <v>1036</v>
      </c>
      <c r="AQ153" s="36" t="s">
        <v>382</v>
      </c>
      <c r="AR153" s="37" t="s">
        <v>1034</v>
      </c>
      <c r="AS153" s="38" t="s">
        <v>512</v>
      </c>
      <c r="AT153" s="39" t="s">
        <v>1037</v>
      </c>
      <c r="AU153" s="40" t="s">
        <v>838</v>
      </c>
      <c r="AV153" s="40" t="s">
        <v>707</v>
      </c>
      <c r="AW153" s="40" t="s">
        <v>838</v>
      </c>
      <c r="AX153" s="40" t="s">
        <v>724</v>
      </c>
      <c r="AY153" s="39" t="s">
        <v>549</v>
      </c>
      <c r="AZ153" s="41" t="s">
        <v>1038</v>
      </c>
      <c r="BA153" s="45" t="s">
        <v>191</v>
      </c>
      <c r="BB153" s="14"/>
      <c r="BC153" s="14"/>
    </row>
    <row r="154" spans="25:55" ht="16.5" customHeight="1" thickBot="1" x14ac:dyDescent="0.3">
      <c r="Y154" s="24">
        <v>99</v>
      </c>
      <c r="Z154" s="24">
        <v>153</v>
      </c>
      <c r="AA154" s="24">
        <v>1012.606407</v>
      </c>
      <c r="AB154" s="24">
        <v>26</v>
      </c>
      <c r="AC154" s="25">
        <v>5.29</v>
      </c>
      <c r="AD154" s="26">
        <v>4.1100000000000003</v>
      </c>
      <c r="AE154" s="24" t="s">
        <v>115</v>
      </c>
      <c r="AF154" s="24">
        <v>7</v>
      </c>
      <c r="AG154" s="24">
        <v>6.2</v>
      </c>
      <c r="AH154" s="24">
        <v>0.85</v>
      </c>
      <c r="AI154" s="24">
        <v>2.4</v>
      </c>
      <c r="AJ154" s="24">
        <v>10</v>
      </c>
      <c r="AK154" s="24">
        <v>9</v>
      </c>
      <c r="AM154" s="58">
        <v>150</v>
      </c>
      <c r="AN154" s="33">
        <v>150</v>
      </c>
      <c r="AO154" s="44"/>
      <c r="AP154" s="35" t="s">
        <v>1027</v>
      </c>
      <c r="AQ154" s="36" t="s">
        <v>281</v>
      </c>
      <c r="AR154" s="37" t="s">
        <v>1028</v>
      </c>
      <c r="AS154" s="38" t="s">
        <v>564</v>
      </c>
      <c r="AT154" s="39" t="s">
        <v>404</v>
      </c>
      <c r="AU154" s="40" t="s">
        <v>614</v>
      </c>
      <c r="AV154" s="40" t="s">
        <v>1029</v>
      </c>
      <c r="AW154" s="40" t="s">
        <v>404</v>
      </c>
      <c r="AX154" s="40" t="s">
        <v>838</v>
      </c>
      <c r="AY154" s="39" t="s">
        <v>242</v>
      </c>
      <c r="AZ154" s="47"/>
      <c r="BA154" s="45" t="s">
        <v>191</v>
      </c>
      <c r="BB154" s="14"/>
      <c r="BC154" s="14"/>
    </row>
    <row r="155" spans="25:55" ht="16.5" customHeight="1" thickBot="1" x14ac:dyDescent="0.3">
      <c r="Y155" s="24">
        <v>101</v>
      </c>
      <c r="Z155" s="24">
        <v>145</v>
      </c>
      <c r="AA155" s="24">
        <v>1006.089535</v>
      </c>
      <c r="AB155" s="24">
        <v>25.8</v>
      </c>
      <c r="AC155" s="25">
        <v>5.16</v>
      </c>
      <c r="AD155" s="26">
        <v>4.0999999999999996</v>
      </c>
      <c r="AE155" s="24" t="s">
        <v>116</v>
      </c>
      <c r="AF155" s="24">
        <v>5.6</v>
      </c>
      <c r="AG155" s="24">
        <v>4.2</v>
      </c>
      <c r="AH155" s="24">
        <v>3.45</v>
      </c>
      <c r="AI155" s="24">
        <v>3.15</v>
      </c>
      <c r="AJ155" s="24">
        <v>9.4</v>
      </c>
      <c r="AK155" s="24">
        <v>11.4</v>
      </c>
      <c r="AM155" s="58">
        <v>152</v>
      </c>
      <c r="AN155" s="33">
        <v>150</v>
      </c>
      <c r="AO155" s="44"/>
      <c r="AP155" s="35" t="s">
        <v>1033</v>
      </c>
      <c r="AQ155" s="36" t="s">
        <v>382</v>
      </c>
      <c r="AR155" s="37" t="s">
        <v>1034</v>
      </c>
      <c r="AS155" s="38" t="s">
        <v>564</v>
      </c>
      <c r="AT155" s="39" t="s">
        <v>404</v>
      </c>
      <c r="AU155" s="40" t="s">
        <v>527</v>
      </c>
      <c r="AV155" s="40" t="s">
        <v>937</v>
      </c>
      <c r="AW155" s="40" t="s">
        <v>506</v>
      </c>
      <c r="AX155" s="40" t="s">
        <v>329</v>
      </c>
      <c r="AY155" s="39" t="s">
        <v>479</v>
      </c>
      <c r="AZ155" s="41" t="s">
        <v>1035</v>
      </c>
      <c r="BA155" s="45" t="s">
        <v>191</v>
      </c>
      <c r="BB155" s="14"/>
      <c r="BC155" s="14"/>
    </row>
    <row r="156" spans="25:55" ht="16.5" customHeight="1" thickBot="1" x14ac:dyDescent="0.3">
      <c r="Y156" s="24">
        <v>156</v>
      </c>
      <c r="Z156" s="24">
        <v>166</v>
      </c>
      <c r="AA156" s="24">
        <v>647.90824889999999</v>
      </c>
      <c r="AB156" s="24">
        <v>21.5</v>
      </c>
      <c r="AC156" s="25">
        <v>4.42</v>
      </c>
      <c r="AD156" s="26">
        <v>4.0999999999999996</v>
      </c>
      <c r="AE156" s="24" t="s">
        <v>111</v>
      </c>
      <c r="AF156" s="24">
        <v>3.8</v>
      </c>
      <c r="AG156" s="24">
        <v>9</v>
      </c>
      <c r="AH156" s="24">
        <v>0.6</v>
      </c>
      <c r="AI156" s="24">
        <v>3</v>
      </c>
      <c r="AJ156" s="24">
        <v>5.7</v>
      </c>
      <c r="AK156" s="24">
        <v>12.6</v>
      </c>
      <c r="AM156" s="58">
        <v>145</v>
      </c>
      <c r="AN156" s="33">
        <v>152</v>
      </c>
      <c r="AO156" s="44"/>
      <c r="AP156" s="35" t="s">
        <v>1015</v>
      </c>
      <c r="AQ156" s="36" t="s">
        <v>485</v>
      </c>
      <c r="AR156" s="37" t="s">
        <v>724</v>
      </c>
      <c r="AS156" s="38" t="s">
        <v>500</v>
      </c>
      <c r="AT156" s="39" t="s">
        <v>1016</v>
      </c>
      <c r="AU156" s="40" t="s">
        <v>838</v>
      </c>
      <c r="AV156" s="40" t="s">
        <v>329</v>
      </c>
      <c r="AW156" s="40" t="s">
        <v>838</v>
      </c>
      <c r="AX156" s="40" t="s">
        <v>461</v>
      </c>
      <c r="AY156" s="39" t="s">
        <v>478</v>
      </c>
      <c r="AZ156" s="41" t="s">
        <v>1017</v>
      </c>
      <c r="BA156" s="45" t="s">
        <v>191</v>
      </c>
      <c r="BB156" s="14"/>
      <c r="BC156" s="14"/>
    </row>
    <row r="157" spans="25:55" ht="16.5" customHeight="1" thickBot="1" x14ac:dyDescent="0.3">
      <c r="Y157" s="24">
        <v>157</v>
      </c>
      <c r="Z157" s="24">
        <v>150</v>
      </c>
      <c r="AA157" s="24">
        <v>640.7847137</v>
      </c>
      <c r="AB157" s="24">
        <v>21.45</v>
      </c>
      <c r="AC157" s="25">
        <v>4.21</v>
      </c>
      <c r="AD157" s="26">
        <v>4.09</v>
      </c>
      <c r="AE157" s="24" t="s">
        <v>121</v>
      </c>
      <c r="AF157" s="24">
        <v>3.65</v>
      </c>
      <c r="AG157" s="24">
        <v>5</v>
      </c>
      <c r="AH157" s="24">
        <v>3.55</v>
      </c>
      <c r="AI157" s="24">
        <v>4.1500000000000004</v>
      </c>
      <c r="AJ157" s="24">
        <v>4.7</v>
      </c>
      <c r="AK157" s="24">
        <v>7.6</v>
      </c>
      <c r="AM157" s="58">
        <v>149</v>
      </c>
      <c r="AN157" s="33">
        <v>152</v>
      </c>
      <c r="AO157" s="44"/>
      <c r="AP157" s="35" t="s">
        <v>1025</v>
      </c>
      <c r="AQ157" s="36" t="s">
        <v>396</v>
      </c>
      <c r="AR157" s="37" t="s">
        <v>707</v>
      </c>
      <c r="AS157" s="38" t="s">
        <v>500</v>
      </c>
      <c r="AT157" s="39" t="s">
        <v>1016</v>
      </c>
      <c r="AU157" s="40" t="s">
        <v>707</v>
      </c>
      <c r="AV157" s="40" t="s">
        <v>838</v>
      </c>
      <c r="AW157" s="40" t="s">
        <v>838</v>
      </c>
      <c r="AX157" s="40" t="s">
        <v>404</v>
      </c>
      <c r="AY157" s="39" t="s">
        <v>361</v>
      </c>
      <c r="AZ157" s="41" t="s">
        <v>1026</v>
      </c>
      <c r="BA157" s="45" t="s">
        <v>191</v>
      </c>
      <c r="BB157" s="14"/>
      <c r="BC157" s="14"/>
    </row>
    <row r="158" spans="25:55" ht="16.5" customHeight="1" thickBot="1" x14ac:dyDescent="0.3">
      <c r="Y158" s="24">
        <v>168</v>
      </c>
      <c r="Z158" s="24">
        <v>147</v>
      </c>
      <c r="AA158" s="24">
        <v>560.94401340000002</v>
      </c>
      <c r="AB158" s="24">
        <v>20.100000000000001</v>
      </c>
      <c r="AC158" s="25">
        <v>3.96</v>
      </c>
      <c r="AD158" s="26">
        <v>4.09</v>
      </c>
      <c r="AE158" s="24" t="s">
        <v>118</v>
      </c>
      <c r="AF158" s="24">
        <v>0.85</v>
      </c>
      <c r="AG158" s="24">
        <v>4.8</v>
      </c>
      <c r="AH158" s="24">
        <v>5.75</v>
      </c>
      <c r="AI158" s="24">
        <v>4.95</v>
      </c>
      <c r="AJ158" s="24">
        <v>3.45</v>
      </c>
      <c r="AK158" s="24">
        <v>9.8000000000000007</v>
      </c>
    </row>
    <row r="159" spans="25:55" ht="16.5" customHeight="1" thickBot="1" x14ac:dyDescent="0.3">
      <c r="Y159" s="24">
        <v>192</v>
      </c>
      <c r="Z159" s="24">
        <v>154</v>
      </c>
      <c r="AA159" s="24">
        <v>419.6426773</v>
      </c>
      <c r="AB159" s="24">
        <v>18.350000000000001</v>
      </c>
      <c r="AC159" s="25">
        <v>3.62</v>
      </c>
      <c r="AD159" s="26">
        <v>4.09</v>
      </c>
      <c r="AE159" s="14"/>
      <c r="AF159" s="24">
        <v>3.5</v>
      </c>
      <c r="AG159" s="24">
        <v>5.8</v>
      </c>
      <c r="AH159" s="24">
        <v>3.3</v>
      </c>
      <c r="AI159" s="24">
        <v>3.75</v>
      </c>
      <c r="AJ159" s="24">
        <v>1.75</v>
      </c>
      <c r="AK159" s="24">
        <v>14.2</v>
      </c>
      <c r="AM159" s="59"/>
      <c r="AN159" s="49"/>
      <c r="AO159" s="44"/>
      <c r="AP159" s="50"/>
      <c r="AQ159" s="51"/>
      <c r="AR159" s="52"/>
      <c r="AS159" s="53"/>
      <c r="AT159" s="54"/>
      <c r="AU159" s="55"/>
      <c r="AV159" s="55"/>
      <c r="AW159" s="55"/>
      <c r="AX159" s="55"/>
      <c r="AY159" s="54"/>
      <c r="AZ159" s="47"/>
      <c r="BA159" s="56"/>
      <c r="BB159" s="14"/>
      <c r="BC159" s="14"/>
    </row>
    <row r="160" spans="25:55" ht="16.5" customHeight="1" thickBot="1" x14ac:dyDescent="0.3">
      <c r="Y160" s="24">
        <v>149</v>
      </c>
      <c r="Z160" s="24">
        <v>158</v>
      </c>
      <c r="AA160" s="24">
        <v>701.76019289999999</v>
      </c>
      <c r="AB160" s="24">
        <v>21.85</v>
      </c>
      <c r="AC160" s="25">
        <v>4.4400000000000004</v>
      </c>
      <c r="AD160" s="26">
        <v>4.08</v>
      </c>
      <c r="AE160" s="14"/>
      <c r="AF160" s="24">
        <v>3.95</v>
      </c>
      <c r="AG160" s="24">
        <v>6.8</v>
      </c>
      <c r="AH160" s="24">
        <v>2.5499999999999998</v>
      </c>
      <c r="AI160" s="24">
        <v>3</v>
      </c>
      <c r="AJ160" s="24">
        <v>5.9</v>
      </c>
      <c r="AK160" s="24">
        <v>4.8</v>
      </c>
      <c r="AM160" s="59"/>
      <c r="AN160" s="60"/>
      <c r="AO160" s="44"/>
      <c r="AP160" s="50"/>
      <c r="AQ160" s="51"/>
      <c r="AR160" s="52"/>
      <c r="AS160" s="53"/>
      <c r="AT160" s="54"/>
      <c r="AU160" s="55"/>
      <c r="AV160" s="55"/>
      <c r="AW160" s="55"/>
      <c r="AX160" s="55"/>
      <c r="AY160" s="54"/>
      <c r="AZ160" s="47"/>
      <c r="BA160" s="56"/>
      <c r="BB160" s="14"/>
      <c r="BC160" s="14"/>
    </row>
    <row r="161" spans="25:37" ht="16.5" customHeight="1" thickBot="1" x14ac:dyDescent="0.3">
      <c r="Y161" s="24">
        <v>144</v>
      </c>
      <c r="Z161" s="24">
        <v>163</v>
      </c>
      <c r="AA161" s="24">
        <v>722.32076930000005</v>
      </c>
      <c r="AB161" s="24">
        <v>22.5</v>
      </c>
      <c r="AC161" s="25">
        <v>4.53</v>
      </c>
      <c r="AD161" s="26">
        <v>4.04</v>
      </c>
      <c r="AE161" s="24" t="s">
        <v>114</v>
      </c>
      <c r="AF161" s="24">
        <v>3.6</v>
      </c>
      <c r="AG161" s="24">
        <v>4.8</v>
      </c>
      <c r="AH161" s="24">
        <v>1.85</v>
      </c>
      <c r="AI161" s="24">
        <v>5.9</v>
      </c>
      <c r="AJ161" s="24">
        <v>6.5</v>
      </c>
      <c r="AK161" s="24">
        <v>13</v>
      </c>
    </row>
    <row r="162" spans="25:37" ht="16.5" customHeight="1" thickBot="1" x14ac:dyDescent="0.3">
      <c r="Y162" s="24">
        <v>151</v>
      </c>
      <c r="Z162" s="24">
        <v>161</v>
      </c>
      <c r="AA162" s="24">
        <v>667.38065529999994</v>
      </c>
      <c r="AB162" s="24">
        <v>21.7</v>
      </c>
      <c r="AC162" s="25">
        <v>4.3</v>
      </c>
      <c r="AD162" s="26">
        <v>4.01</v>
      </c>
      <c r="AE162" s="24" t="s">
        <v>115</v>
      </c>
      <c r="AF162" s="24">
        <v>4.25</v>
      </c>
      <c r="AG162" s="24">
        <v>6.2</v>
      </c>
      <c r="AH162" s="24">
        <v>3.1</v>
      </c>
      <c r="AI162" s="24">
        <v>2.5</v>
      </c>
      <c r="AJ162" s="24">
        <v>5.45</v>
      </c>
      <c r="AK162" s="24">
        <v>10</v>
      </c>
    </row>
    <row r="163" spans="25:37" ht="16.5" customHeight="1" thickBot="1" x14ac:dyDescent="0.3">
      <c r="Y163" s="24">
        <v>180</v>
      </c>
      <c r="Z163" s="24">
        <v>160</v>
      </c>
      <c r="AA163" s="24">
        <v>481.50992200000002</v>
      </c>
      <c r="AB163" s="24">
        <v>19.05</v>
      </c>
      <c r="AC163" s="25">
        <v>3.77</v>
      </c>
      <c r="AD163" s="26">
        <v>4</v>
      </c>
      <c r="AE163" s="14"/>
      <c r="AF163" s="24">
        <v>4.05</v>
      </c>
      <c r="AG163" s="24">
        <v>4.5999999999999996</v>
      </c>
      <c r="AH163" s="24">
        <v>3.2</v>
      </c>
      <c r="AI163" s="24">
        <v>4.1500000000000004</v>
      </c>
      <c r="AJ163" s="24">
        <v>2.85</v>
      </c>
      <c r="AK163" s="24">
        <v>8.6</v>
      </c>
    </row>
    <row r="164" spans="25:37" ht="16.5" customHeight="1" thickBot="1" x14ac:dyDescent="0.3">
      <c r="Y164" s="24">
        <v>128</v>
      </c>
      <c r="Z164" s="24">
        <v>159</v>
      </c>
      <c r="AA164" s="24">
        <v>834.16772079999998</v>
      </c>
      <c r="AB164" s="24">
        <v>23.6</v>
      </c>
      <c r="AC164" s="25">
        <v>4.7300000000000004</v>
      </c>
      <c r="AD164" s="26">
        <v>3.98</v>
      </c>
      <c r="AE164" s="24" t="s">
        <v>115</v>
      </c>
      <c r="AF164" s="24">
        <v>3.7</v>
      </c>
      <c r="AG164" s="24">
        <v>5.4</v>
      </c>
      <c r="AH164" s="24">
        <v>3.95</v>
      </c>
      <c r="AI164" s="24">
        <v>2.85</v>
      </c>
      <c r="AJ164" s="24">
        <v>7.75</v>
      </c>
      <c r="AK164" s="24">
        <v>8.6</v>
      </c>
    </row>
    <row r="165" spans="25:37" ht="16.5" customHeight="1" thickBot="1" x14ac:dyDescent="0.3">
      <c r="Y165" s="24">
        <v>196</v>
      </c>
      <c r="Z165" s="24">
        <v>156</v>
      </c>
      <c r="AA165" s="24">
        <v>396.518486</v>
      </c>
      <c r="AB165" s="24">
        <v>18.100000000000001</v>
      </c>
      <c r="AC165" s="25">
        <v>3.47</v>
      </c>
      <c r="AD165" s="26">
        <v>3.98</v>
      </c>
      <c r="AE165" s="14"/>
      <c r="AF165" s="24">
        <v>4.25</v>
      </c>
      <c r="AG165" s="24">
        <v>4.5999999999999996</v>
      </c>
      <c r="AH165" s="24">
        <v>4.25</v>
      </c>
      <c r="AI165" s="24">
        <v>2.8</v>
      </c>
      <c r="AJ165" s="24">
        <v>1.45</v>
      </c>
      <c r="AK165" s="24">
        <v>6.4</v>
      </c>
    </row>
    <row r="166" spans="25:37" ht="16.5" customHeight="1" thickBot="1" x14ac:dyDescent="0.3">
      <c r="Y166" s="24">
        <v>219</v>
      </c>
      <c r="Z166" s="24">
        <v>157</v>
      </c>
      <c r="AA166" s="24">
        <v>267.7288618</v>
      </c>
      <c r="AB166" s="24">
        <v>16.399999999999999</v>
      </c>
      <c r="AC166" s="25">
        <v>3.13</v>
      </c>
      <c r="AD166" s="26">
        <v>3.95</v>
      </c>
      <c r="AE166" s="24" t="s">
        <v>117</v>
      </c>
      <c r="AF166" s="24">
        <v>2.4</v>
      </c>
      <c r="AG166" s="24">
        <v>5.2</v>
      </c>
      <c r="AH166" s="24">
        <v>5.15</v>
      </c>
      <c r="AI166" s="24">
        <v>3.05</v>
      </c>
      <c r="AJ166" s="24">
        <v>-0.15</v>
      </c>
      <c r="AK166" s="24">
        <v>10.6</v>
      </c>
    </row>
    <row r="167" spans="25:37" ht="16.5" customHeight="1" thickBot="1" x14ac:dyDescent="0.3">
      <c r="Y167" s="24">
        <v>115</v>
      </c>
      <c r="Z167" s="24">
        <v>155</v>
      </c>
      <c r="AA167" s="24">
        <v>911.19526670000005</v>
      </c>
      <c r="AB167" s="24">
        <v>24.75</v>
      </c>
      <c r="AC167" s="25">
        <v>4.87</v>
      </c>
      <c r="AD167" s="26">
        <v>3.94</v>
      </c>
      <c r="AE167" s="14"/>
      <c r="AF167" s="24">
        <v>4.45</v>
      </c>
      <c r="AG167" s="24">
        <v>5.6</v>
      </c>
      <c r="AH167" s="24">
        <v>4.9000000000000004</v>
      </c>
      <c r="AI167" s="24">
        <v>0.8</v>
      </c>
      <c r="AJ167" s="24">
        <v>8.6</v>
      </c>
      <c r="AK167" s="24">
        <v>13</v>
      </c>
    </row>
    <row r="168" spans="25:37" ht="16.5" customHeight="1" thickBot="1" x14ac:dyDescent="0.3">
      <c r="Y168" s="24">
        <v>163</v>
      </c>
      <c r="Z168" s="24">
        <v>162</v>
      </c>
      <c r="AA168" s="24">
        <v>594.93707280000001</v>
      </c>
      <c r="AB168" s="24">
        <v>20.7</v>
      </c>
      <c r="AC168" s="25">
        <v>4.0199999999999996</v>
      </c>
      <c r="AD168" s="26">
        <v>3.9</v>
      </c>
      <c r="AE168" s="24" t="s">
        <v>117</v>
      </c>
      <c r="AF168" s="24">
        <v>4.05</v>
      </c>
      <c r="AG168" s="24">
        <v>5</v>
      </c>
      <c r="AH168" s="24">
        <v>4.5</v>
      </c>
      <c r="AI168" s="24">
        <v>2.0499999999999998</v>
      </c>
      <c r="AJ168" s="24">
        <v>4.5</v>
      </c>
      <c r="AK168" s="24">
        <v>2</v>
      </c>
    </row>
    <row r="169" spans="25:37" ht="16.5" customHeight="1" thickBot="1" x14ac:dyDescent="0.3">
      <c r="Y169" s="24">
        <v>133</v>
      </c>
      <c r="Z169" s="24">
        <v>164</v>
      </c>
      <c r="AA169" s="24">
        <v>807.11042020000002</v>
      </c>
      <c r="AB169" s="24">
        <v>23.3</v>
      </c>
      <c r="AC169" s="25">
        <v>4.66</v>
      </c>
      <c r="AD169" s="26">
        <v>3.88</v>
      </c>
      <c r="AE169" s="24" t="s">
        <v>118</v>
      </c>
      <c r="AF169" s="24">
        <v>5.65</v>
      </c>
      <c r="AG169" s="24">
        <v>4.5999999999999996</v>
      </c>
      <c r="AH169" s="24">
        <v>2.5499999999999998</v>
      </c>
      <c r="AI169" s="24">
        <v>2.7</v>
      </c>
      <c r="AJ169" s="24">
        <v>7.8</v>
      </c>
      <c r="AK169" s="24">
        <v>13.8</v>
      </c>
    </row>
    <row r="170" spans="25:37" ht="16.5" customHeight="1" thickBot="1" x14ac:dyDescent="0.3">
      <c r="Y170" s="24">
        <v>167</v>
      </c>
      <c r="Z170" s="24">
        <v>165</v>
      </c>
      <c r="AA170" s="24">
        <v>565.71858980000002</v>
      </c>
      <c r="AB170" s="24">
        <v>20.149999999999999</v>
      </c>
      <c r="AC170" s="25">
        <v>4</v>
      </c>
      <c r="AD170" s="26">
        <v>3.88</v>
      </c>
      <c r="AE170" s="14"/>
      <c r="AF170" s="24">
        <v>2.8</v>
      </c>
      <c r="AG170" s="24">
        <v>4.4000000000000004</v>
      </c>
      <c r="AH170" s="24">
        <v>4.05</v>
      </c>
      <c r="AI170" s="24">
        <v>4.25</v>
      </c>
      <c r="AJ170" s="24">
        <v>4.5</v>
      </c>
      <c r="AK170" s="24">
        <v>5</v>
      </c>
    </row>
    <row r="171" spans="25:37" ht="16.5" customHeight="1" thickBot="1" x14ac:dyDescent="0.3">
      <c r="Y171" s="24">
        <v>127</v>
      </c>
      <c r="Z171" s="24">
        <v>168</v>
      </c>
      <c r="AA171" s="24">
        <v>836.55983730000003</v>
      </c>
      <c r="AB171" s="24">
        <v>23.65</v>
      </c>
      <c r="AC171" s="25">
        <v>4.79</v>
      </c>
      <c r="AD171" s="26">
        <v>3.84</v>
      </c>
      <c r="AE171" s="24" t="s">
        <v>111</v>
      </c>
      <c r="AF171" s="24">
        <v>5.0999999999999996</v>
      </c>
      <c r="AG171" s="24">
        <v>4.2</v>
      </c>
      <c r="AH171" s="24">
        <v>1.95</v>
      </c>
      <c r="AI171" s="24">
        <v>4.0999999999999996</v>
      </c>
      <c r="AJ171" s="24">
        <v>8.6</v>
      </c>
      <c r="AK171" s="24">
        <v>8.6</v>
      </c>
    </row>
    <row r="172" spans="25:37" ht="16.5" customHeight="1" thickBot="1" x14ac:dyDescent="0.3">
      <c r="Y172" s="24">
        <v>227</v>
      </c>
      <c r="Z172" s="24">
        <v>169</v>
      </c>
      <c r="AA172" s="24">
        <v>246.23061079999999</v>
      </c>
      <c r="AB172" s="24">
        <v>16</v>
      </c>
      <c r="AC172" s="25">
        <v>3.14</v>
      </c>
      <c r="AD172" s="26">
        <v>3.83</v>
      </c>
      <c r="AE172" s="14"/>
      <c r="AF172" s="24">
        <v>4.1500000000000004</v>
      </c>
      <c r="AG172" s="24">
        <v>6</v>
      </c>
      <c r="AH172" s="24">
        <v>2.95</v>
      </c>
      <c r="AI172" s="24">
        <v>2.2000000000000002</v>
      </c>
      <c r="AJ172" s="24">
        <v>0.4</v>
      </c>
      <c r="AK172" s="24">
        <v>2.8</v>
      </c>
    </row>
    <row r="173" spans="25:37" ht="16.5" customHeight="1" thickBot="1" x14ac:dyDescent="0.3">
      <c r="Y173" s="24">
        <v>145</v>
      </c>
      <c r="Z173" s="24">
        <v>177</v>
      </c>
      <c r="AA173" s="24">
        <v>718.22618869999997</v>
      </c>
      <c r="AB173" s="24">
        <v>22.45</v>
      </c>
      <c r="AC173" s="25">
        <v>4.63</v>
      </c>
      <c r="AD173" s="26">
        <v>3.81</v>
      </c>
      <c r="AE173" s="24" t="s">
        <v>114</v>
      </c>
      <c r="AF173" s="24">
        <v>2.6</v>
      </c>
      <c r="AG173" s="24">
        <v>9</v>
      </c>
      <c r="AH173" s="24">
        <v>1.1499999999999999</v>
      </c>
      <c r="AI173" s="24">
        <v>2.5</v>
      </c>
      <c r="AJ173" s="24">
        <v>7.9</v>
      </c>
      <c r="AK173" s="24">
        <v>12.2</v>
      </c>
    </row>
    <row r="174" spans="25:37" ht="16.5" customHeight="1" thickBot="1" x14ac:dyDescent="0.3">
      <c r="Y174" s="24">
        <v>152</v>
      </c>
      <c r="Z174" s="24">
        <v>173</v>
      </c>
      <c r="AA174" s="24">
        <v>661.70641599999999</v>
      </c>
      <c r="AB174" s="24">
        <v>21.65</v>
      </c>
      <c r="AC174" s="25">
        <v>4.34</v>
      </c>
      <c r="AD174" s="26">
        <v>3.78</v>
      </c>
      <c r="AE174" s="24" t="s">
        <v>115</v>
      </c>
      <c r="AF174" s="24">
        <v>4.8</v>
      </c>
      <c r="AG174" s="24">
        <v>5.6</v>
      </c>
      <c r="AH174" s="24">
        <v>1.7</v>
      </c>
      <c r="AI174" s="24">
        <v>3</v>
      </c>
      <c r="AJ174" s="24">
        <v>6.6</v>
      </c>
      <c r="AK174" s="24">
        <v>7.6</v>
      </c>
    </row>
    <row r="175" spans="25:37" ht="16.5" customHeight="1" thickBot="1" x14ac:dyDescent="0.3">
      <c r="Y175" s="24">
        <v>175</v>
      </c>
      <c r="Z175" s="24">
        <v>167</v>
      </c>
      <c r="AA175" s="24">
        <v>523.00205040000003</v>
      </c>
      <c r="AB175" s="24">
        <v>19.55</v>
      </c>
      <c r="AC175" s="25">
        <v>3.84</v>
      </c>
      <c r="AD175" s="26">
        <v>3.78</v>
      </c>
      <c r="AE175" s="24" t="s">
        <v>123</v>
      </c>
      <c r="AF175" s="24">
        <v>1.65</v>
      </c>
      <c r="AG175" s="24">
        <v>5.4</v>
      </c>
      <c r="AH175" s="24">
        <v>5.7</v>
      </c>
      <c r="AI175" s="24">
        <v>2.35</v>
      </c>
      <c r="AJ175" s="24">
        <v>4.0999999999999996</v>
      </c>
      <c r="AK175" s="24">
        <v>2.2000000000000002</v>
      </c>
    </row>
    <row r="176" spans="25:37" ht="16.5" customHeight="1" thickBot="1" x14ac:dyDescent="0.3">
      <c r="Y176" s="24">
        <v>207</v>
      </c>
      <c r="Z176" s="24">
        <v>170</v>
      </c>
      <c r="AA176" s="24">
        <v>327.94367219999998</v>
      </c>
      <c r="AB176" s="24">
        <v>17.05</v>
      </c>
      <c r="AC176" s="25">
        <v>3.39</v>
      </c>
      <c r="AD176" s="26">
        <v>3.78</v>
      </c>
      <c r="AE176" s="24" t="s">
        <v>120</v>
      </c>
      <c r="AF176" s="24">
        <v>3.45</v>
      </c>
      <c r="AG176" s="24">
        <v>5.2</v>
      </c>
      <c r="AH176" s="24">
        <v>2.85</v>
      </c>
      <c r="AI176" s="24">
        <v>3.6</v>
      </c>
      <c r="AJ176" s="24">
        <v>1.85</v>
      </c>
      <c r="AK176" s="24">
        <v>7.8</v>
      </c>
    </row>
    <row r="177" spans="25:37" ht="16.5" customHeight="1" thickBot="1" x14ac:dyDescent="0.3">
      <c r="Y177" s="24">
        <v>224</v>
      </c>
      <c r="Z177" s="24">
        <v>171</v>
      </c>
      <c r="AA177" s="24">
        <v>254.45534710000001</v>
      </c>
      <c r="AB177" s="24">
        <v>16.05</v>
      </c>
      <c r="AC177" s="25">
        <v>3.18</v>
      </c>
      <c r="AD177" s="26">
        <v>3.76</v>
      </c>
      <c r="AE177" s="14"/>
      <c r="AF177" s="24">
        <v>4.0999999999999996</v>
      </c>
      <c r="AG177" s="24">
        <v>5.8</v>
      </c>
      <c r="AH177" s="24">
        <v>2.65</v>
      </c>
      <c r="AI177" s="24">
        <v>2.5</v>
      </c>
      <c r="AJ177" s="24">
        <v>0.85</v>
      </c>
      <c r="AK177" s="24">
        <v>12.2</v>
      </c>
    </row>
    <row r="178" spans="25:37" ht="16.5" customHeight="1" thickBot="1" x14ac:dyDescent="0.3">
      <c r="Y178" s="24">
        <v>158</v>
      </c>
      <c r="Z178" s="24">
        <v>174</v>
      </c>
      <c r="AA178" s="24">
        <v>639.57112500000005</v>
      </c>
      <c r="AB178" s="24">
        <v>21.3</v>
      </c>
      <c r="AC178" s="25">
        <v>4.26</v>
      </c>
      <c r="AD178" s="26">
        <v>3.7</v>
      </c>
      <c r="AE178" s="14"/>
      <c r="AF178" s="24">
        <v>3</v>
      </c>
      <c r="AG178" s="24">
        <v>5.2</v>
      </c>
      <c r="AH178" s="24">
        <v>3.1</v>
      </c>
      <c r="AI178" s="24">
        <v>3.5</v>
      </c>
      <c r="AJ178" s="24">
        <v>6.5</v>
      </c>
      <c r="AK178" s="24">
        <v>8.1999999999999993</v>
      </c>
    </row>
    <row r="179" spans="25:37" ht="16.5" customHeight="1" thickBot="1" x14ac:dyDescent="0.3">
      <c r="Y179" s="24">
        <v>246</v>
      </c>
      <c r="Z179" s="24">
        <v>172</v>
      </c>
      <c r="AA179" s="24">
        <v>169.45416739999999</v>
      </c>
      <c r="AB179" s="24">
        <v>15</v>
      </c>
      <c r="AC179" s="25">
        <v>2.9</v>
      </c>
      <c r="AD179" s="26">
        <v>3.7</v>
      </c>
      <c r="AE179" s="24" t="s">
        <v>130</v>
      </c>
      <c r="AF179" s="24">
        <v>2.4500000000000002</v>
      </c>
      <c r="AG179" s="24">
        <v>5</v>
      </c>
      <c r="AH179" s="24">
        <v>4.3499999999999996</v>
      </c>
      <c r="AI179" s="24">
        <v>3</v>
      </c>
      <c r="AJ179" s="24">
        <v>-0.3</v>
      </c>
      <c r="AK179" s="24">
        <v>4</v>
      </c>
    </row>
    <row r="180" spans="25:37" ht="16.5" customHeight="1" thickBot="1" x14ac:dyDescent="0.3">
      <c r="Y180" s="24">
        <v>199</v>
      </c>
      <c r="Z180" s="24">
        <v>175</v>
      </c>
      <c r="AA180" s="24">
        <v>374.97386929999999</v>
      </c>
      <c r="AB180" s="24">
        <v>17.75</v>
      </c>
      <c r="AC180" s="25">
        <v>3.52</v>
      </c>
      <c r="AD180" s="26">
        <v>3.65</v>
      </c>
      <c r="AE180" s="14"/>
      <c r="AF180" s="24">
        <v>7.2</v>
      </c>
      <c r="AG180" s="24">
        <v>4</v>
      </c>
      <c r="AH180" s="24">
        <v>0.4</v>
      </c>
      <c r="AI180" s="24">
        <v>3</v>
      </c>
      <c r="AJ180" s="24">
        <v>3</v>
      </c>
      <c r="AK180" s="24">
        <v>13.8</v>
      </c>
    </row>
    <row r="181" spans="25:37" ht="16.5" customHeight="1" thickBot="1" x14ac:dyDescent="0.3">
      <c r="Y181" s="24">
        <v>174</v>
      </c>
      <c r="Z181" s="24">
        <v>179</v>
      </c>
      <c r="AA181" s="24">
        <v>534.67678739999997</v>
      </c>
      <c r="AB181" s="24">
        <v>19.600000000000001</v>
      </c>
      <c r="AC181" s="25">
        <v>3.98</v>
      </c>
      <c r="AD181" s="26">
        <v>3.64</v>
      </c>
      <c r="AE181" s="24" t="s">
        <v>120</v>
      </c>
      <c r="AF181" s="24">
        <v>4.7</v>
      </c>
      <c r="AG181" s="24">
        <v>5.2</v>
      </c>
      <c r="AH181" s="24">
        <v>1.85</v>
      </c>
      <c r="AI181" s="24">
        <v>2.8</v>
      </c>
      <c r="AJ181" s="24">
        <v>5.35</v>
      </c>
      <c r="AK181" s="24">
        <v>13.2</v>
      </c>
    </row>
    <row r="182" spans="25:37" ht="16.5" customHeight="1" thickBot="1" x14ac:dyDescent="0.3">
      <c r="Y182" s="24">
        <v>142</v>
      </c>
      <c r="Z182" s="24">
        <v>182</v>
      </c>
      <c r="AA182" s="24">
        <v>734.38656809999998</v>
      </c>
      <c r="AB182" s="24">
        <v>22.6</v>
      </c>
      <c r="AC182" s="25">
        <v>4.57</v>
      </c>
      <c r="AD182" s="26">
        <v>3.61</v>
      </c>
      <c r="AE182" s="24" t="s">
        <v>122</v>
      </c>
      <c r="AF182" s="24">
        <v>3.5</v>
      </c>
      <c r="AG182" s="24">
        <v>5.4</v>
      </c>
      <c r="AH182" s="24">
        <v>2</v>
      </c>
      <c r="AI182" s="24">
        <v>3.55</v>
      </c>
      <c r="AJ182" s="24">
        <v>8.4</v>
      </c>
      <c r="AK182" s="24">
        <v>13</v>
      </c>
    </row>
    <row r="183" spans="25:37" ht="16.5" customHeight="1" thickBot="1" x14ac:dyDescent="0.3">
      <c r="Y183" s="24">
        <v>160</v>
      </c>
      <c r="Z183" s="24">
        <v>183</v>
      </c>
      <c r="AA183" s="24">
        <v>625.22002380000004</v>
      </c>
      <c r="AB183" s="24">
        <v>21.15</v>
      </c>
      <c r="AC183" s="25">
        <v>4.26</v>
      </c>
      <c r="AD183" s="26">
        <v>3.59</v>
      </c>
      <c r="AE183" s="24" t="s">
        <v>118</v>
      </c>
      <c r="AF183" s="24">
        <v>2.2999999999999998</v>
      </c>
      <c r="AG183" s="24">
        <v>6.6</v>
      </c>
      <c r="AH183" s="24">
        <v>3.05</v>
      </c>
      <c r="AI183" s="24">
        <v>2.4</v>
      </c>
      <c r="AJ183" s="24">
        <v>6.95</v>
      </c>
      <c r="AK183" s="24">
        <v>10.4</v>
      </c>
    </row>
    <row r="184" spans="25:37" ht="16.5" customHeight="1" thickBot="1" x14ac:dyDescent="0.3">
      <c r="Y184" s="24">
        <v>209</v>
      </c>
      <c r="Z184" s="24">
        <v>176</v>
      </c>
      <c r="AA184" s="24">
        <v>316.27384189999998</v>
      </c>
      <c r="AB184" s="24">
        <v>16.95</v>
      </c>
      <c r="AC184" s="25">
        <v>3.32</v>
      </c>
      <c r="AD184" s="26">
        <v>3.59</v>
      </c>
      <c r="AE184" s="14"/>
      <c r="AF184" s="24">
        <v>5.15</v>
      </c>
      <c r="AG184" s="24">
        <v>4</v>
      </c>
      <c r="AH184" s="24">
        <v>2.35</v>
      </c>
      <c r="AI184" s="24">
        <v>2.85</v>
      </c>
      <c r="AJ184" s="24">
        <v>2.25</v>
      </c>
      <c r="AK184" s="24">
        <v>5</v>
      </c>
    </row>
    <row r="185" spans="25:37" ht="16.5" customHeight="1" thickBot="1" x14ac:dyDescent="0.3">
      <c r="Y185" s="24">
        <v>143</v>
      </c>
      <c r="Z185" s="24">
        <v>181</v>
      </c>
      <c r="AA185" s="24">
        <v>730.72314449999999</v>
      </c>
      <c r="AB185" s="24">
        <v>22.55</v>
      </c>
      <c r="AC185" s="25">
        <v>4.5</v>
      </c>
      <c r="AD185" s="26">
        <v>3.55</v>
      </c>
      <c r="AE185" s="24" t="s">
        <v>115</v>
      </c>
      <c r="AF185" s="24">
        <v>4.45</v>
      </c>
      <c r="AG185" s="24">
        <v>5.2</v>
      </c>
      <c r="AH185" s="24">
        <v>2.5</v>
      </c>
      <c r="AI185" s="24">
        <v>2.0499999999999998</v>
      </c>
      <c r="AJ185" s="24">
        <v>8.3000000000000007</v>
      </c>
      <c r="AK185" s="24">
        <v>10.199999999999999</v>
      </c>
    </row>
    <row r="186" spans="25:37" ht="16.5" customHeight="1" thickBot="1" x14ac:dyDescent="0.3">
      <c r="Y186" s="24">
        <v>164</v>
      </c>
      <c r="Z186" s="24">
        <v>178</v>
      </c>
      <c r="AA186" s="24">
        <v>585.14309690000005</v>
      </c>
      <c r="AB186" s="24">
        <v>20.6</v>
      </c>
      <c r="AC186" s="25">
        <v>4.05</v>
      </c>
      <c r="AD186" s="26">
        <v>3.55</v>
      </c>
      <c r="AE186" s="24" t="s">
        <v>122</v>
      </c>
      <c r="AF186" s="24">
        <v>3.25</v>
      </c>
      <c r="AG186" s="24">
        <v>4.2</v>
      </c>
      <c r="AH186" s="24">
        <v>3.9</v>
      </c>
      <c r="AI186" s="24">
        <v>2.85</v>
      </c>
      <c r="AJ186" s="24">
        <v>6.05</v>
      </c>
      <c r="AK186" s="24">
        <v>13</v>
      </c>
    </row>
    <row r="187" spans="25:37" ht="16.5" customHeight="1" thickBot="1" x14ac:dyDescent="0.3">
      <c r="Y187" s="24">
        <v>171</v>
      </c>
      <c r="Z187" s="24">
        <v>186</v>
      </c>
      <c r="AA187" s="24">
        <v>554.38793559999999</v>
      </c>
      <c r="AB187" s="24">
        <v>19.899999999999999</v>
      </c>
      <c r="AC187" s="25">
        <v>4.1399999999999997</v>
      </c>
      <c r="AD187" s="26">
        <v>3.54</v>
      </c>
      <c r="AE187" s="24" t="s">
        <v>111</v>
      </c>
      <c r="AF187" s="24">
        <v>1.9</v>
      </c>
      <c r="AG187" s="24">
        <v>7.6</v>
      </c>
      <c r="AH187" s="24">
        <v>2.0499999999999998</v>
      </c>
      <c r="AI187" s="24">
        <v>2.6</v>
      </c>
      <c r="AJ187" s="24">
        <v>6.55</v>
      </c>
      <c r="AK187" s="24">
        <v>7.2</v>
      </c>
    </row>
    <row r="188" spans="25:37" ht="16.5" customHeight="1" thickBot="1" x14ac:dyDescent="0.3">
      <c r="Y188" s="24">
        <v>229</v>
      </c>
      <c r="Z188" s="24">
        <v>180</v>
      </c>
      <c r="AA188" s="24">
        <v>241.75106049999999</v>
      </c>
      <c r="AB188" s="24">
        <v>15.9</v>
      </c>
      <c r="AC188" s="25">
        <v>3.08</v>
      </c>
      <c r="AD188" s="26">
        <v>3.51</v>
      </c>
      <c r="AE188" s="24" t="s">
        <v>118</v>
      </c>
      <c r="AF188" s="24">
        <v>1.1499999999999999</v>
      </c>
      <c r="AG188" s="24">
        <v>6</v>
      </c>
      <c r="AH188" s="24">
        <v>5.75</v>
      </c>
      <c r="AI188" s="24">
        <v>1.1499999999999999</v>
      </c>
      <c r="AJ188" s="24">
        <v>1.35</v>
      </c>
      <c r="AK188" s="24">
        <v>3.2</v>
      </c>
    </row>
    <row r="189" spans="25:37" ht="16.5" customHeight="1" thickBot="1" x14ac:dyDescent="0.3">
      <c r="Y189" s="24">
        <v>187</v>
      </c>
      <c r="Z189" s="24">
        <v>187</v>
      </c>
      <c r="AA189" s="24">
        <v>435.22416500000003</v>
      </c>
      <c r="AB189" s="24">
        <v>18.600000000000001</v>
      </c>
      <c r="AC189" s="25">
        <v>3.75</v>
      </c>
      <c r="AD189" s="26">
        <v>3.46</v>
      </c>
      <c r="AE189" s="14"/>
      <c r="AF189" s="24">
        <v>3.5</v>
      </c>
      <c r="AG189" s="24">
        <v>6</v>
      </c>
      <c r="AH189" s="24">
        <v>1.9</v>
      </c>
      <c r="AI189" s="24">
        <v>2.4500000000000002</v>
      </c>
      <c r="AJ189" s="24">
        <v>4.9000000000000004</v>
      </c>
      <c r="AK189" s="24">
        <v>2.8</v>
      </c>
    </row>
    <row r="190" spans="25:37" ht="16.5" customHeight="1" thickBot="1" x14ac:dyDescent="0.3">
      <c r="Y190" s="24">
        <v>238</v>
      </c>
      <c r="Z190" s="24">
        <v>184</v>
      </c>
      <c r="AA190" s="24">
        <v>200.5696068</v>
      </c>
      <c r="AB190" s="24">
        <v>15.5</v>
      </c>
      <c r="AC190" s="25">
        <v>3.03</v>
      </c>
      <c r="AD190" s="26">
        <v>3.45</v>
      </c>
      <c r="AE190" s="24" t="s">
        <v>128</v>
      </c>
      <c r="AF190" s="24">
        <v>4.3</v>
      </c>
      <c r="AG190" s="24">
        <v>4.2</v>
      </c>
      <c r="AH190" s="24">
        <v>2.35</v>
      </c>
      <c r="AI190" s="24">
        <v>2.95</v>
      </c>
      <c r="AJ190" s="24">
        <v>1.35</v>
      </c>
      <c r="AK190" s="24">
        <v>10.6</v>
      </c>
    </row>
    <row r="191" spans="25:37" ht="16.5" customHeight="1" thickBot="1" x14ac:dyDescent="0.3">
      <c r="Y191" s="24">
        <v>159</v>
      </c>
      <c r="Z191" s="24">
        <v>185</v>
      </c>
      <c r="AA191" s="24">
        <v>632.65225599999997</v>
      </c>
      <c r="AB191" s="24">
        <v>21.3</v>
      </c>
      <c r="AC191" s="25">
        <v>4.2300000000000004</v>
      </c>
      <c r="AD191" s="26">
        <v>3.4</v>
      </c>
      <c r="AE191" s="14"/>
      <c r="AF191" s="24">
        <v>2.75</v>
      </c>
      <c r="AG191" s="24">
        <v>4.4000000000000004</v>
      </c>
      <c r="AH191" s="24">
        <v>3.4</v>
      </c>
      <c r="AI191" s="24">
        <v>3.05</v>
      </c>
      <c r="AJ191" s="24">
        <v>7.55</v>
      </c>
      <c r="AK191" s="24">
        <v>10.4</v>
      </c>
    </row>
    <row r="192" spans="25:37" ht="16.5" customHeight="1" thickBot="1" x14ac:dyDescent="0.3">
      <c r="Y192" s="24">
        <v>181</v>
      </c>
      <c r="Z192" s="24">
        <v>192</v>
      </c>
      <c r="AA192" s="24">
        <v>479.2540836</v>
      </c>
      <c r="AB192" s="24">
        <v>18.95</v>
      </c>
      <c r="AC192" s="25">
        <v>3.81</v>
      </c>
      <c r="AD192" s="26">
        <v>3.34</v>
      </c>
      <c r="AE192" s="24" t="s">
        <v>120</v>
      </c>
      <c r="AF192" s="24">
        <v>5</v>
      </c>
      <c r="AG192" s="24">
        <v>5</v>
      </c>
      <c r="AH192" s="24">
        <v>2</v>
      </c>
      <c r="AI192" s="24">
        <v>1.35</v>
      </c>
      <c r="AJ192" s="24">
        <v>5.7</v>
      </c>
      <c r="AK192" s="24">
        <v>5.2</v>
      </c>
    </row>
    <row r="193" spans="25:37" ht="16.5" customHeight="1" thickBot="1" x14ac:dyDescent="0.3">
      <c r="Y193" s="24">
        <v>172</v>
      </c>
      <c r="Z193" s="24">
        <v>189</v>
      </c>
      <c r="AA193" s="24">
        <v>554.11324690000004</v>
      </c>
      <c r="AB193" s="24">
        <v>19.8</v>
      </c>
      <c r="AC193" s="25">
        <v>3.98</v>
      </c>
      <c r="AD193" s="26">
        <v>3.31</v>
      </c>
      <c r="AE193" s="24" t="s">
        <v>117</v>
      </c>
      <c r="AF193" s="24">
        <v>3.4</v>
      </c>
      <c r="AG193" s="24">
        <v>4.4000000000000004</v>
      </c>
      <c r="AH193" s="24">
        <v>3.6</v>
      </c>
      <c r="AI193" s="24">
        <v>1.85</v>
      </c>
      <c r="AJ193" s="24">
        <v>6.65</v>
      </c>
      <c r="AK193" s="24">
        <v>8.1999999999999993</v>
      </c>
    </row>
    <row r="194" spans="25:37" ht="16.5" customHeight="1" thickBot="1" x14ac:dyDescent="0.3">
      <c r="Y194" s="24">
        <v>178</v>
      </c>
      <c r="Z194" s="24">
        <v>190</v>
      </c>
      <c r="AA194" s="24">
        <v>492.3454514</v>
      </c>
      <c r="AB194" s="24">
        <v>19.100000000000001</v>
      </c>
      <c r="AC194" s="25">
        <v>3.81</v>
      </c>
      <c r="AD194" s="26">
        <v>3.3</v>
      </c>
      <c r="AE194" s="14"/>
      <c r="AF194" s="24">
        <v>3.15</v>
      </c>
      <c r="AG194" s="24">
        <v>5.2</v>
      </c>
      <c r="AH194" s="24">
        <v>3.85</v>
      </c>
      <c r="AI194" s="24">
        <v>1</v>
      </c>
      <c r="AJ194" s="24">
        <v>5.85</v>
      </c>
      <c r="AK194" s="24">
        <v>7.8</v>
      </c>
    </row>
    <row r="195" spans="25:37" ht="16.5" customHeight="1" thickBot="1" x14ac:dyDescent="0.3">
      <c r="Y195" s="24">
        <v>206</v>
      </c>
      <c r="Z195" s="24">
        <v>191</v>
      </c>
      <c r="AA195" s="24">
        <v>330.62037939999999</v>
      </c>
      <c r="AB195" s="24">
        <v>17.100000000000001</v>
      </c>
      <c r="AC195" s="25">
        <v>3.36</v>
      </c>
      <c r="AD195" s="26">
        <v>3.3</v>
      </c>
      <c r="AE195" s="14"/>
      <c r="AF195" s="24">
        <v>3.95</v>
      </c>
      <c r="AG195" s="24">
        <v>3</v>
      </c>
      <c r="AH195" s="24">
        <v>3</v>
      </c>
      <c r="AI195" s="24">
        <v>3.25</v>
      </c>
      <c r="AJ195" s="24">
        <v>3.6</v>
      </c>
      <c r="AK195" s="24">
        <v>11.8</v>
      </c>
    </row>
    <row r="196" spans="25:37" ht="16.5" customHeight="1" thickBot="1" x14ac:dyDescent="0.3">
      <c r="Y196" s="24">
        <v>268</v>
      </c>
      <c r="Z196" s="24">
        <v>194</v>
      </c>
      <c r="AA196" s="24">
        <v>95.309187899999998</v>
      </c>
      <c r="AB196" s="24">
        <v>14.1</v>
      </c>
      <c r="AC196" s="25">
        <v>2.77</v>
      </c>
      <c r="AD196" s="26">
        <v>3.3</v>
      </c>
      <c r="AE196" s="24" t="s">
        <v>132</v>
      </c>
      <c r="AF196" s="24">
        <v>2.15</v>
      </c>
      <c r="AG196" s="24">
        <v>4.8</v>
      </c>
      <c r="AH196" s="24">
        <v>3.2</v>
      </c>
      <c r="AI196" s="24">
        <v>3.05</v>
      </c>
      <c r="AJ196" s="24">
        <v>0.65</v>
      </c>
      <c r="AK196" s="24">
        <v>0.2</v>
      </c>
    </row>
    <row r="197" spans="25:37" ht="16.5" customHeight="1" thickBot="1" x14ac:dyDescent="0.3">
      <c r="Y197" s="24">
        <v>285</v>
      </c>
      <c r="Z197" s="24">
        <v>198</v>
      </c>
      <c r="AA197" s="24">
        <v>24.883457199999999</v>
      </c>
      <c r="AB197" s="24">
        <v>13.55</v>
      </c>
      <c r="AC197" s="25">
        <v>2.64</v>
      </c>
      <c r="AD197" s="26">
        <v>3.3</v>
      </c>
      <c r="AE197" s="14"/>
      <c r="AF197" s="24">
        <v>1.65</v>
      </c>
      <c r="AG197" s="24">
        <v>6.4</v>
      </c>
      <c r="AH197" s="24">
        <v>2.5499999999999998</v>
      </c>
      <c r="AI197" s="24">
        <v>2.6</v>
      </c>
      <c r="AJ197" s="24">
        <v>0</v>
      </c>
      <c r="AK197" s="24">
        <v>0</v>
      </c>
    </row>
    <row r="198" spans="25:37" ht="16.5" customHeight="1" thickBot="1" x14ac:dyDescent="0.3">
      <c r="Y198" s="24">
        <v>177</v>
      </c>
      <c r="Z198" s="24">
        <v>188</v>
      </c>
      <c r="AA198" s="24">
        <v>501.7736855</v>
      </c>
      <c r="AB198" s="24">
        <v>19.149999999999999</v>
      </c>
      <c r="AC198" s="25">
        <v>3.79</v>
      </c>
      <c r="AD198" s="26">
        <v>3.26</v>
      </c>
      <c r="AE198" s="24" t="s">
        <v>118</v>
      </c>
      <c r="AF198" s="24">
        <v>6.4</v>
      </c>
      <c r="AG198" s="24">
        <v>1.4</v>
      </c>
      <c r="AH198" s="24">
        <v>2.1</v>
      </c>
      <c r="AI198" s="24">
        <v>3.15</v>
      </c>
      <c r="AJ198" s="24">
        <v>5.9</v>
      </c>
      <c r="AK198" s="24">
        <v>12.2</v>
      </c>
    </row>
    <row r="199" spans="25:37" ht="16.5" customHeight="1" thickBot="1" x14ac:dyDescent="0.3">
      <c r="Y199" s="24">
        <v>277</v>
      </c>
      <c r="Z199" s="24">
        <v>206</v>
      </c>
      <c r="AA199" s="24">
        <v>68.147689799999995</v>
      </c>
      <c r="AB199" s="24">
        <v>13.85</v>
      </c>
      <c r="AC199" s="25">
        <v>2.82</v>
      </c>
      <c r="AD199" s="26">
        <v>3.26</v>
      </c>
      <c r="AE199" s="24" t="s">
        <v>130</v>
      </c>
      <c r="AF199" s="24">
        <v>1.85</v>
      </c>
      <c r="AG199" s="24">
        <v>1.8</v>
      </c>
      <c r="AH199" s="24">
        <v>0.6</v>
      </c>
      <c r="AI199" s="24">
        <v>8.8000000000000007</v>
      </c>
      <c r="AJ199" s="24">
        <v>1.05</v>
      </c>
      <c r="AK199" s="24">
        <v>0.8</v>
      </c>
    </row>
    <row r="200" spans="25:37" ht="16.5" customHeight="1" thickBot="1" x14ac:dyDescent="0.3">
      <c r="Y200" s="24">
        <v>204</v>
      </c>
      <c r="Z200" s="24">
        <v>202</v>
      </c>
      <c r="AA200" s="24">
        <v>354.9085187</v>
      </c>
      <c r="AB200" s="24">
        <v>17.350000000000001</v>
      </c>
      <c r="AC200" s="25">
        <v>3.52</v>
      </c>
      <c r="AD200" s="26">
        <v>3.24</v>
      </c>
      <c r="AE200" s="24" t="s">
        <v>123</v>
      </c>
      <c r="AF200" s="24">
        <v>3.85</v>
      </c>
      <c r="AG200" s="24">
        <v>5</v>
      </c>
      <c r="AH200" s="24">
        <v>1.7</v>
      </c>
      <c r="AI200" s="24">
        <v>2.4</v>
      </c>
      <c r="AJ200" s="24">
        <v>4.6500000000000004</v>
      </c>
      <c r="AK200" s="24">
        <v>3.2</v>
      </c>
    </row>
    <row r="201" spans="25:37" ht="16.5" customHeight="1" thickBot="1" x14ac:dyDescent="0.3">
      <c r="Y201" s="24">
        <v>236</v>
      </c>
      <c r="Z201" s="24">
        <v>200</v>
      </c>
      <c r="AA201" s="24">
        <v>215.11149979999999</v>
      </c>
      <c r="AB201" s="24">
        <v>15.6</v>
      </c>
      <c r="AC201" s="25">
        <v>3.12</v>
      </c>
      <c r="AD201" s="26">
        <v>3.24</v>
      </c>
      <c r="AE201" s="24" t="s">
        <v>117</v>
      </c>
      <c r="AF201" s="24">
        <v>3</v>
      </c>
      <c r="AG201" s="24">
        <v>3</v>
      </c>
      <c r="AH201" s="24">
        <v>2.1</v>
      </c>
      <c r="AI201" s="24">
        <v>4.8499999999999996</v>
      </c>
      <c r="AJ201" s="24">
        <v>2.65</v>
      </c>
      <c r="AK201" s="24">
        <v>9.6</v>
      </c>
    </row>
    <row r="202" spans="25:37" ht="16.5" customHeight="1" thickBot="1" x14ac:dyDescent="0.3">
      <c r="Y202" s="24">
        <v>210</v>
      </c>
      <c r="Z202" s="24">
        <v>197</v>
      </c>
      <c r="AA202" s="24">
        <v>311.71579550000001</v>
      </c>
      <c r="AB202" s="24">
        <v>16.850000000000001</v>
      </c>
      <c r="AC202" s="25">
        <v>3.36</v>
      </c>
      <c r="AD202" s="26">
        <v>3.23</v>
      </c>
      <c r="AE202" s="24" t="s">
        <v>117</v>
      </c>
      <c r="AF202" s="24">
        <v>3.5</v>
      </c>
      <c r="AG202" s="24">
        <v>5</v>
      </c>
      <c r="AH202" s="24">
        <v>2.65</v>
      </c>
      <c r="AI202" s="24">
        <v>1.75</v>
      </c>
      <c r="AJ202" s="24">
        <v>3.9</v>
      </c>
      <c r="AK202" s="24">
        <v>10.8</v>
      </c>
    </row>
    <row r="203" spans="25:37" ht="16.5" customHeight="1" thickBot="1" x14ac:dyDescent="0.3">
      <c r="Y203" s="24">
        <v>211</v>
      </c>
      <c r="Z203" s="24">
        <v>205</v>
      </c>
      <c r="AA203" s="24">
        <v>302.26433559999998</v>
      </c>
      <c r="AB203" s="24">
        <v>16.8</v>
      </c>
      <c r="AC203" s="25">
        <v>3.41</v>
      </c>
      <c r="AD203" s="26">
        <v>3.19</v>
      </c>
      <c r="AE203" s="24" t="s">
        <v>122</v>
      </c>
      <c r="AF203" s="24">
        <v>1.5</v>
      </c>
      <c r="AG203" s="24">
        <v>5.4</v>
      </c>
      <c r="AH203" s="24">
        <v>2.5499999999999998</v>
      </c>
      <c r="AI203" s="24">
        <v>3.3</v>
      </c>
      <c r="AJ203" s="24">
        <v>4.3</v>
      </c>
      <c r="AK203" s="24">
        <v>0</v>
      </c>
    </row>
    <row r="204" spans="25:37" ht="16.5" customHeight="1" thickBot="1" x14ac:dyDescent="0.3">
      <c r="Y204" s="24">
        <v>216</v>
      </c>
      <c r="Z204" s="24">
        <v>195</v>
      </c>
      <c r="AA204" s="24">
        <v>274.8866539</v>
      </c>
      <c r="AB204" s="24">
        <v>16.649999999999999</v>
      </c>
      <c r="AC204" s="25">
        <v>3.21</v>
      </c>
      <c r="AD204" s="26">
        <v>3.19</v>
      </c>
      <c r="AE204" s="24" t="s">
        <v>123</v>
      </c>
      <c r="AF204" s="24">
        <v>2.4500000000000002</v>
      </c>
      <c r="AG204" s="24">
        <v>4.2</v>
      </c>
      <c r="AH204" s="24">
        <v>4.05</v>
      </c>
      <c r="AI204" s="24">
        <v>2.0499999999999998</v>
      </c>
      <c r="AJ204" s="24">
        <v>3.3</v>
      </c>
      <c r="AK204" s="24">
        <v>5.4</v>
      </c>
    </row>
    <row r="205" spans="25:37" ht="16.5" customHeight="1" thickBot="1" x14ac:dyDescent="0.3">
      <c r="Y205" s="24">
        <v>155</v>
      </c>
      <c r="Z205" s="24">
        <v>201</v>
      </c>
      <c r="AA205" s="24">
        <v>651.37808319999999</v>
      </c>
      <c r="AB205" s="24">
        <v>21.5</v>
      </c>
      <c r="AC205" s="25">
        <v>4.29</v>
      </c>
      <c r="AD205" s="26">
        <v>3.18</v>
      </c>
      <c r="AE205" s="14"/>
      <c r="AF205" s="24">
        <v>3.05</v>
      </c>
      <c r="AG205" s="24">
        <v>3.6</v>
      </c>
      <c r="AH205" s="24">
        <v>3</v>
      </c>
      <c r="AI205" s="24">
        <v>3.05</v>
      </c>
      <c r="AJ205" s="24">
        <v>8.75</v>
      </c>
      <c r="AK205" s="24">
        <v>9.8000000000000007</v>
      </c>
    </row>
    <row r="206" spans="25:37" ht="16.5" customHeight="1" thickBot="1" x14ac:dyDescent="0.3">
      <c r="Y206" s="24">
        <v>228</v>
      </c>
      <c r="Z206" s="24">
        <v>199</v>
      </c>
      <c r="AA206" s="24">
        <v>243.9724636</v>
      </c>
      <c r="AB206" s="24">
        <v>15.95</v>
      </c>
      <c r="AC206" s="25">
        <v>3.14</v>
      </c>
      <c r="AD206" s="26">
        <v>3.16</v>
      </c>
      <c r="AE206" s="24" t="s">
        <v>123</v>
      </c>
      <c r="AF206" s="24">
        <v>4.5999999999999996</v>
      </c>
      <c r="AG206" s="24">
        <v>5.2</v>
      </c>
      <c r="AH206" s="24">
        <v>2.6</v>
      </c>
      <c r="AI206" s="24">
        <v>0.25</v>
      </c>
      <c r="AJ206" s="24">
        <v>3.05</v>
      </c>
      <c r="AK206" s="24">
        <v>11.6</v>
      </c>
    </row>
    <row r="207" spans="25:37" ht="16.5" customHeight="1" thickBot="1" x14ac:dyDescent="0.3">
      <c r="Y207" s="24">
        <v>217</v>
      </c>
      <c r="Z207" s="24">
        <v>204</v>
      </c>
      <c r="AA207" s="24">
        <v>271.33010860000002</v>
      </c>
      <c r="AB207" s="24">
        <v>16.600000000000001</v>
      </c>
      <c r="AC207" s="25">
        <v>3.28</v>
      </c>
      <c r="AD207" s="26">
        <v>3.15</v>
      </c>
      <c r="AE207" s="24" t="s">
        <v>117</v>
      </c>
      <c r="AF207" s="24">
        <v>2.95</v>
      </c>
      <c r="AG207" s="24">
        <v>4</v>
      </c>
      <c r="AH207" s="24">
        <v>2.25</v>
      </c>
      <c r="AI207" s="24">
        <v>3.4</v>
      </c>
      <c r="AJ207" s="24">
        <v>3.8</v>
      </c>
      <c r="AK207" s="24">
        <v>5.4</v>
      </c>
    </row>
    <row r="208" spans="25:37" ht="16.5" customHeight="1" thickBot="1" x14ac:dyDescent="0.3">
      <c r="Y208" s="24">
        <v>194</v>
      </c>
      <c r="Z208" s="24">
        <v>208</v>
      </c>
      <c r="AA208" s="24">
        <v>401.54977889999998</v>
      </c>
      <c r="AB208" s="24">
        <v>18.100000000000001</v>
      </c>
      <c r="AC208" s="25">
        <v>3.67</v>
      </c>
      <c r="AD208" s="26">
        <v>3.14</v>
      </c>
      <c r="AE208" s="14"/>
      <c r="AF208" s="24">
        <v>4.7</v>
      </c>
      <c r="AG208" s="24">
        <v>4.8</v>
      </c>
      <c r="AH208" s="24">
        <v>0.8</v>
      </c>
      <c r="AI208" s="24">
        <v>2.25</v>
      </c>
      <c r="AJ208" s="24">
        <v>5.8</v>
      </c>
      <c r="AK208" s="24">
        <v>11.8</v>
      </c>
    </row>
    <row r="209" spans="25:37" ht="16.5" customHeight="1" thickBot="1" x14ac:dyDescent="0.3">
      <c r="Y209" s="24">
        <v>176</v>
      </c>
      <c r="Z209" s="24">
        <v>193</v>
      </c>
      <c r="AA209" s="24">
        <v>512.82098010000004</v>
      </c>
      <c r="AB209" s="24">
        <v>19.2</v>
      </c>
      <c r="AC209" s="25">
        <v>3.79</v>
      </c>
      <c r="AD209" s="26">
        <v>3.13</v>
      </c>
      <c r="AE209" s="14"/>
      <c r="AF209" s="24">
        <v>4.55</v>
      </c>
      <c r="AG209" s="24">
        <v>2.4</v>
      </c>
      <c r="AH209" s="24">
        <v>4</v>
      </c>
      <c r="AI209" s="24">
        <v>1.55</v>
      </c>
      <c r="AJ209" s="24">
        <v>6.45</v>
      </c>
      <c r="AK209" s="24">
        <v>2.6</v>
      </c>
    </row>
    <row r="210" spans="25:37" ht="16.5" customHeight="1" thickBot="1" x14ac:dyDescent="0.3">
      <c r="Y210" s="24">
        <v>261</v>
      </c>
      <c r="Z210" s="24">
        <v>196</v>
      </c>
      <c r="AA210" s="24">
        <v>109.4597816</v>
      </c>
      <c r="AB210" s="24">
        <v>14.5</v>
      </c>
      <c r="AC210" s="25">
        <v>2.7</v>
      </c>
      <c r="AD210" s="26">
        <v>3.13</v>
      </c>
      <c r="AE210" s="14"/>
      <c r="AF210" s="24">
        <v>3.95</v>
      </c>
      <c r="AG210" s="24">
        <v>2</v>
      </c>
      <c r="AH210" s="24">
        <v>3.7</v>
      </c>
      <c r="AI210" s="24">
        <v>2.85</v>
      </c>
      <c r="AJ210" s="24">
        <v>1</v>
      </c>
      <c r="AK210" s="24">
        <v>6.8</v>
      </c>
    </row>
    <row r="211" spans="25:37" ht="16.5" customHeight="1" thickBot="1" x14ac:dyDescent="0.3">
      <c r="Y211" s="24">
        <v>173</v>
      </c>
      <c r="Z211" s="24">
        <v>207</v>
      </c>
      <c r="AA211" s="24">
        <v>543.27092359999995</v>
      </c>
      <c r="AB211" s="24">
        <v>19.75</v>
      </c>
      <c r="AC211" s="25">
        <v>4.03</v>
      </c>
      <c r="AD211" s="26">
        <v>3.1</v>
      </c>
      <c r="AE211" s="24" t="s">
        <v>118</v>
      </c>
      <c r="AF211" s="24">
        <v>3.6</v>
      </c>
      <c r="AG211" s="24">
        <v>5.6</v>
      </c>
      <c r="AH211" s="24">
        <v>2.25</v>
      </c>
      <c r="AI211" s="24">
        <v>0.95</v>
      </c>
      <c r="AJ211" s="24">
        <v>7.75</v>
      </c>
      <c r="AK211" s="24">
        <v>5.2</v>
      </c>
    </row>
    <row r="212" spans="25:37" ht="16.5" customHeight="1" thickBot="1" x14ac:dyDescent="0.3">
      <c r="Y212" s="24">
        <v>214</v>
      </c>
      <c r="Z212" s="24">
        <v>210</v>
      </c>
      <c r="AA212" s="24">
        <v>289.60717010000002</v>
      </c>
      <c r="AB212" s="24">
        <v>16.8</v>
      </c>
      <c r="AC212" s="25">
        <v>3.36</v>
      </c>
      <c r="AD212" s="26">
        <v>3.09</v>
      </c>
      <c r="AE212" s="14"/>
      <c r="AF212" s="24">
        <v>2.75</v>
      </c>
      <c r="AG212" s="24">
        <v>4.5999999999999996</v>
      </c>
      <c r="AH212" s="24">
        <v>1.95</v>
      </c>
      <c r="AI212" s="24">
        <v>3.05</v>
      </c>
      <c r="AJ212" s="24">
        <v>4.45</v>
      </c>
      <c r="AK212" s="24">
        <v>6.8</v>
      </c>
    </row>
    <row r="213" spans="25:37" ht="16.5" customHeight="1" thickBot="1" x14ac:dyDescent="0.3">
      <c r="Y213" s="24">
        <v>260</v>
      </c>
      <c r="Z213" s="24">
        <v>203</v>
      </c>
      <c r="AA213" s="24">
        <v>122.4993496</v>
      </c>
      <c r="AB213" s="24">
        <v>14.5</v>
      </c>
      <c r="AC213" s="25">
        <v>2.81</v>
      </c>
      <c r="AD213" s="26">
        <v>3.09</v>
      </c>
      <c r="AE213" s="14"/>
      <c r="AF213" s="24">
        <v>3.15</v>
      </c>
      <c r="AG213" s="24">
        <v>4.2</v>
      </c>
      <c r="AH213" s="24">
        <v>3.2</v>
      </c>
      <c r="AI213" s="24">
        <v>1.8</v>
      </c>
      <c r="AJ213" s="24">
        <v>1.7</v>
      </c>
      <c r="AK213" s="24">
        <v>13</v>
      </c>
    </row>
    <row r="214" spans="25:37" ht="16.5" customHeight="1" thickBot="1" x14ac:dyDescent="0.3">
      <c r="Y214" s="24">
        <v>223</v>
      </c>
      <c r="Z214" s="24">
        <v>222</v>
      </c>
      <c r="AA214" s="24">
        <v>254.70115899999999</v>
      </c>
      <c r="AB214" s="24">
        <v>16.100000000000001</v>
      </c>
      <c r="AC214" s="25">
        <v>3.36</v>
      </c>
      <c r="AD214" s="26">
        <v>3.04</v>
      </c>
      <c r="AE214" s="14"/>
      <c r="AF214" s="24">
        <v>2.35</v>
      </c>
      <c r="AG214" s="24">
        <v>5.4</v>
      </c>
      <c r="AH214" s="24">
        <v>0.55000000000000004</v>
      </c>
      <c r="AI214" s="24">
        <v>3.85</v>
      </c>
      <c r="AJ214" s="24">
        <v>4.6500000000000004</v>
      </c>
      <c r="AK214" s="24">
        <v>12.6</v>
      </c>
    </row>
    <row r="215" spans="25:37" ht="16.5" customHeight="1" thickBot="1" x14ac:dyDescent="0.3">
      <c r="Y215" s="24">
        <v>161</v>
      </c>
      <c r="Z215" s="24">
        <v>215</v>
      </c>
      <c r="AA215" s="24">
        <v>625.01032450000002</v>
      </c>
      <c r="AB215" s="24">
        <v>21.05</v>
      </c>
      <c r="AC215" s="25">
        <v>4.32</v>
      </c>
      <c r="AD215" s="26">
        <v>3.01</v>
      </c>
      <c r="AE215" s="24" t="s">
        <v>120</v>
      </c>
      <c r="AF215" s="24">
        <v>1.6</v>
      </c>
      <c r="AG215" s="24">
        <v>6.2</v>
      </c>
      <c r="AH215" s="24">
        <v>2.4500000000000002</v>
      </c>
      <c r="AI215" s="24">
        <v>1.8</v>
      </c>
      <c r="AJ215" s="24">
        <v>9.5500000000000007</v>
      </c>
      <c r="AK215" s="24">
        <v>7.2</v>
      </c>
    </row>
    <row r="216" spans="25:37" ht="16.5" customHeight="1" thickBot="1" x14ac:dyDescent="0.3">
      <c r="Y216" s="24">
        <v>221</v>
      </c>
      <c r="Z216" s="24">
        <v>225</v>
      </c>
      <c r="AA216" s="24">
        <v>259.71658330000002</v>
      </c>
      <c r="AB216" s="24">
        <v>16.25</v>
      </c>
      <c r="AC216" s="25">
        <v>3.37</v>
      </c>
      <c r="AD216" s="26">
        <v>3.01</v>
      </c>
      <c r="AE216" s="14"/>
      <c r="AF216" s="24">
        <v>3.35</v>
      </c>
      <c r="AG216" s="24">
        <v>5</v>
      </c>
      <c r="AH216" s="24">
        <v>-0.05</v>
      </c>
      <c r="AI216" s="24">
        <v>3.75</v>
      </c>
      <c r="AJ216" s="24">
        <v>4.8</v>
      </c>
      <c r="AK216" s="24">
        <v>13.4</v>
      </c>
    </row>
    <row r="217" spans="25:37" ht="16.5" customHeight="1" thickBot="1" x14ac:dyDescent="0.3">
      <c r="Y217" s="24">
        <v>185</v>
      </c>
      <c r="Z217" s="24">
        <v>213</v>
      </c>
      <c r="AA217" s="24">
        <v>453.11965939999999</v>
      </c>
      <c r="AB217" s="24">
        <v>18.7</v>
      </c>
      <c r="AC217" s="25">
        <v>3.82</v>
      </c>
      <c r="AD217" s="26">
        <v>3</v>
      </c>
      <c r="AE217" s="24" t="s">
        <v>117</v>
      </c>
      <c r="AF217" s="24">
        <v>1.1499999999999999</v>
      </c>
      <c r="AG217" s="24">
        <v>4.8</v>
      </c>
      <c r="AH217" s="24">
        <v>2.9</v>
      </c>
      <c r="AI217" s="24">
        <v>3.15</v>
      </c>
      <c r="AJ217" s="24">
        <v>7.1</v>
      </c>
      <c r="AK217" s="24">
        <v>8.1999999999999993</v>
      </c>
    </row>
    <row r="218" spans="25:37" ht="16.5" customHeight="1" thickBot="1" x14ac:dyDescent="0.3">
      <c r="Y218" s="24">
        <v>239</v>
      </c>
      <c r="Z218" s="24">
        <v>209</v>
      </c>
      <c r="AA218" s="24">
        <v>197.92531779999999</v>
      </c>
      <c r="AB218" s="24">
        <v>15.45</v>
      </c>
      <c r="AC218" s="25">
        <v>3.01</v>
      </c>
      <c r="AD218" s="26">
        <v>2.99</v>
      </c>
      <c r="AE218" s="24" t="s">
        <v>118</v>
      </c>
      <c r="AF218" s="24">
        <v>4</v>
      </c>
      <c r="AG218" s="24">
        <v>1.8</v>
      </c>
      <c r="AH218" s="24">
        <v>2.5</v>
      </c>
      <c r="AI218" s="24">
        <v>3.65</v>
      </c>
      <c r="AJ218" s="24">
        <v>3.1</v>
      </c>
      <c r="AK218" s="24">
        <v>14.2</v>
      </c>
    </row>
    <row r="219" spans="25:37" ht="16.5" customHeight="1" thickBot="1" x14ac:dyDescent="0.3">
      <c r="Y219" s="24">
        <v>190</v>
      </c>
      <c r="Z219" s="24">
        <v>214</v>
      </c>
      <c r="AA219" s="24">
        <v>420.3002396</v>
      </c>
      <c r="AB219" s="24">
        <v>18.5</v>
      </c>
      <c r="AC219" s="25">
        <v>3.71</v>
      </c>
      <c r="AD219" s="26">
        <v>2.98</v>
      </c>
      <c r="AE219" s="14"/>
      <c r="AF219" s="24">
        <v>5.65</v>
      </c>
      <c r="AG219" s="24">
        <v>4.5999999999999996</v>
      </c>
      <c r="AH219" s="24">
        <v>0.45</v>
      </c>
      <c r="AI219" s="24">
        <v>1.2</v>
      </c>
      <c r="AJ219" s="24">
        <v>6.65</v>
      </c>
      <c r="AK219" s="24">
        <v>5.4</v>
      </c>
    </row>
    <row r="220" spans="25:37" ht="16.5" customHeight="1" thickBot="1" x14ac:dyDescent="0.3">
      <c r="Y220" s="24">
        <v>294</v>
      </c>
      <c r="Z220" s="24">
        <v>221</v>
      </c>
      <c r="AA220" s="24">
        <v>-10.903166799999999</v>
      </c>
      <c r="AB220" s="24">
        <v>13.1</v>
      </c>
      <c r="AC220" s="25">
        <v>2.5499999999999998</v>
      </c>
      <c r="AD220" s="26">
        <v>2.96</v>
      </c>
      <c r="AE220" s="24" t="s">
        <v>117</v>
      </c>
      <c r="AF220" s="24">
        <v>-1.75</v>
      </c>
      <c r="AG220" s="24">
        <v>3.6</v>
      </c>
      <c r="AH220" s="24">
        <v>4.0999999999999996</v>
      </c>
      <c r="AI220" s="24">
        <v>5.9</v>
      </c>
      <c r="AJ220" s="24">
        <v>0.9</v>
      </c>
      <c r="AK220" s="24">
        <v>8</v>
      </c>
    </row>
    <row r="221" spans="25:37" ht="16.5" customHeight="1" thickBot="1" x14ac:dyDescent="0.3">
      <c r="Y221" s="24">
        <v>237</v>
      </c>
      <c r="Z221" s="24">
        <v>217</v>
      </c>
      <c r="AA221" s="24">
        <v>205.38238720000001</v>
      </c>
      <c r="AB221" s="24">
        <v>15.5</v>
      </c>
      <c r="AC221" s="25">
        <v>3.1</v>
      </c>
      <c r="AD221" s="26">
        <v>2.94</v>
      </c>
      <c r="AE221" s="24" t="s">
        <v>127</v>
      </c>
      <c r="AF221" s="24">
        <v>3.85</v>
      </c>
      <c r="AG221" s="24">
        <v>4.4000000000000004</v>
      </c>
      <c r="AH221" s="24">
        <v>1.75</v>
      </c>
      <c r="AI221" s="24">
        <v>1.75</v>
      </c>
      <c r="AJ221" s="24">
        <v>3.75</v>
      </c>
      <c r="AK221" s="24">
        <v>10.199999999999999</v>
      </c>
    </row>
    <row r="222" spans="25:37" ht="16.5" customHeight="1" thickBot="1" x14ac:dyDescent="0.3">
      <c r="Y222" s="24">
        <v>248</v>
      </c>
      <c r="Z222" s="24">
        <v>219</v>
      </c>
      <c r="AA222" s="24">
        <v>156.6407614</v>
      </c>
      <c r="AB222" s="24">
        <v>14.95</v>
      </c>
      <c r="AC222" s="25">
        <v>2.99</v>
      </c>
      <c r="AD222" s="26">
        <v>2.94</v>
      </c>
      <c r="AE222" s="14"/>
      <c r="AF222" s="24">
        <v>3.75</v>
      </c>
      <c r="AG222" s="24">
        <v>5.4</v>
      </c>
      <c r="AH222" s="24">
        <v>1.5</v>
      </c>
      <c r="AI222" s="24">
        <v>1.1000000000000001</v>
      </c>
      <c r="AJ222" s="24">
        <v>3.2</v>
      </c>
      <c r="AK222" s="24">
        <v>12.6</v>
      </c>
    </row>
    <row r="223" spans="25:37" ht="16.5" customHeight="1" thickBot="1" x14ac:dyDescent="0.3">
      <c r="Y223" s="24">
        <v>205</v>
      </c>
      <c r="Z223" s="24">
        <v>216</v>
      </c>
      <c r="AA223" s="24">
        <v>342.53128429999998</v>
      </c>
      <c r="AB223" s="24">
        <v>17.3</v>
      </c>
      <c r="AC223" s="25">
        <v>3.47</v>
      </c>
      <c r="AD223" s="26">
        <v>2.93</v>
      </c>
      <c r="AE223" s="24" t="s">
        <v>122</v>
      </c>
      <c r="AF223" s="24">
        <v>5.05</v>
      </c>
      <c r="AG223" s="24">
        <v>4.2</v>
      </c>
      <c r="AH223" s="24">
        <v>1.2</v>
      </c>
      <c r="AI223" s="24">
        <v>1.25</v>
      </c>
      <c r="AJ223" s="24">
        <v>5.65</v>
      </c>
      <c r="AK223" s="24">
        <v>8.6</v>
      </c>
    </row>
    <row r="224" spans="25:37" ht="16.5" customHeight="1" thickBot="1" x14ac:dyDescent="0.3">
      <c r="Y224" s="24">
        <v>258</v>
      </c>
      <c r="Z224" s="24">
        <v>229</v>
      </c>
      <c r="AA224" s="24">
        <v>133.4374857</v>
      </c>
      <c r="AB224" s="24">
        <v>14.5</v>
      </c>
      <c r="AC224" s="25">
        <v>2.99</v>
      </c>
      <c r="AD224" s="26">
        <v>2.93</v>
      </c>
      <c r="AE224" s="14"/>
      <c r="AF224" s="24">
        <v>3.85</v>
      </c>
      <c r="AG224" s="24">
        <v>6</v>
      </c>
      <c r="AH224" s="24">
        <v>0.35</v>
      </c>
      <c r="AI224" s="24">
        <v>1.5</v>
      </c>
      <c r="AJ224" s="24">
        <v>3.25</v>
      </c>
      <c r="AK224" s="24">
        <v>5.8</v>
      </c>
    </row>
    <row r="225" spans="25:37" ht="16.5" customHeight="1" thickBot="1" x14ac:dyDescent="0.3">
      <c r="Y225" s="24">
        <v>170</v>
      </c>
      <c r="Z225" s="24">
        <v>220</v>
      </c>
      <c r="AA225" s="24">
        <v>557.64875410000002</v>
      </c>
      <c r="AB225" s="24">
        <v>19.899999999999999</v>
      </c>
      <c r="AC225" s="25">
        <v>4.08</v>
      </c>
      <c r="AD225" s="26">
        <v>2.9</v>
      </c>
      <c r="AE225" s="14"/>
      <c r="AF225" s="24">
        <v>3.85</v>
      </c>
      <c r="AG225" s="24">
        <v>5.2</v>
      </c>
      <c r="AH225" s="24">
        <v>1.9</v>
      </c>
      <c r="AI225" s="24">
        <v>0.65</v>
      </c>
      <c r="AJ225" s="24">
        <v>8.8000000000000007</v>
      </c>
      <c r="AK225" s="24">
        <v>7.8</v>
      </c>
    </row>
    <row r="226" spans="25:37" ht="16.5" customHeight="1" thickBot="1" x14ac:dyDescent="0.3">
      <c r="Y226" s="24">
        <v>208</v>
      </c>
      <c r="Z226" s="24">
        <v>212</v>
      </c>
      <c r="AA226" s="24">
        <v>323.63914110000002</v>
      </c>
      <c r="AB226" s="24">
        <v>17.05</v>
      </c>
      <c r="AC226" s="25">
        <v>3.32</v>
      </c>
      <c r="AD226" s="26">
        <v>2.88</v>
      </c>
      <c r="AE226" s="14"/>
      <c r="AF226" s="24">
        <v>4.5</v>
      </c>
      <c r="AG226" s="24">
        <v>3</v>
      </c>
      <c r="AH226" s="24">
        <v>3.15</v>
      </c>
      <c r="AI226" s="24">
        <v>0.85</v>
      </c>
      <c r="AJ226" s="24">
        <v>5.0999999999999996</v>
      </c>
      <c r="AK226" s="24">
        <v>8.6</v>
      </c>
    </row>
    <row r="227" spans="25:37" ht="16.5" customHeight="1" thickBot="1" x14ac:dyDescent="0.3">
      <c r="Y227" s="24">
        <v>257</v>
      </c>
      <c r="Z227" s="24">
        <v>233</v>
      </c>
      <c r="AA227" s="24">
        <v>134.74357180000001</v>
      </c>
      <c r="AB227" s="24">
        <v>14.6</v>
      </c>
      <c r="AC227" s="25">
        <v>3</v>
      </c>
      <c r="AD227" s="26">
        <v>2.88</v>
      </c>
      <c r="AE227" s="24" t="s">
        <v>119</v>
      </c>
      <c r="AF227" s="24">
        <v>3.5</v>
      </c>
      <c r="AG227" s="24">
        <v>5</v>
      </c>
      <c r="AH227" s="24">
        <v>0.3</v>
      </c>
      <c r="AI227" s="24">
        <v>2.7</v>
      </c>
      <c r="AJ227" s="24">
        <v>3.5</v>
      </c>
      <c r="AK227" s="24">
        <v>1</v>
      </c>
    </row>
    <row r="228" spans="25:37" ht="16.5" customHeight="1" thickBot="1" x14ac:dyDescent="0.3">
      <c r="Y228" s="24">
        <v>319</v>
      </c>
      <c r="Z228" s="24">
        <v>226</v>
      </c>
      <c r="AA228" s="24">
        <v>-63.748535199999999</v>
      </c>
      <c r="AB228" s="24">
        <v>12.15</v>
      </c>
      <c r="AC228" s="25">
        <v>2.35</v>
      </c>
      <c r="AD228" s="26">
        <v>2.86</v>
      </c>
      <c r="AE228" s="14"/>
      <c r="AF228" s="24">
        <v>1.6</v>
      </c>
      <c r="AG228" s="24">
        <v>4.5999999999999996</v>
      </c>
      <c r="AH228" s="24">
        <v>3.2</v>
      </c>
      <c r="AI228" s="24">
        <v>2.0499999999999998</v>
      </c>
      <c r="AJ228" s="24">
        <v>0.3</v>
      </c>
      <c r="AK228" s="24">
        <v>11.2</v>
      </c>
    </row>
    <row r="229" spans="25:37" ht="16.5" customHeight="1" thickBot="1" x14ac:dyDescent="0.3">
      <c r="Y229" s="24">
        <v>195</v>
      </c>
      <c r="Z229" s="24">
        <v>223</v>
      </c>
      <c r="AA229" s="24">
        <v>397.59252070000002</v>
      </c>
      <c r="AB229" s="24">
        <v>18.100000000000001</v>
      </c>
      <c r="AC229" s="25">
        <v>3.62</v>
      </c>
      <c r="AD229" s="26">
        <v>2.85</v>
      </c>
      <c r="AE229" s="24" t="s">
        <v>122</v>
      </c>
      <c r="AF229" s="24">
        <v>2.2000000000000002</v>
      </c>
      <c r="AG229" s="24">
        <v>4</v>
      </c>
      <c r="AH229" s="24">
        <v>3</v>
      </c>
      <c r="AI229" s="24">
        <v>2.2000000000000002</v>
      </c>
      <c r="AJ229" s="24">
        <v>6.7</v>
      </c>
      <c r="AK229" s="24">
        <v>3</v>
      </c>
    </row>
    <row r="230" spans="25:37" ht="16.5" customHeight="1" thickBot="1" x14ac:dyDescent="0.3">
      <c r="Y230" s="24">
        <v>186</v>
      </c>
      <c r="Z230" s="24">
        <v>211</v>
      </c>
      <c r="AA230" s="24">
        <v>447.72405240000001</v>
      </c>
      <c r="AB230" s="24">
        <v>18.649999999999999</v>
      </c>
      <c r="AC230" s="25">
        <v>3.61</v>
      </c>
      <c r="AD230" s="26">
        <v>2.83</v>
      </c>
      <c r="AE230" s="14"/>
      <c r="AF230" s="24">
        <v>4.75</v>
      </c>
      <c r="AG230" s="24">
        <v>2.2000000000000002</v>
      </c>
      <c r="AH230" s="24">
        <v>3.9</v>
      </c>
      <c r="AI230" s="24">
        <v>0.45</v>
      </c>
      <c r="AJ230" s="24">
        <v>6.75</v>
      </c>
      <c r="AK230" s="24">
        <v>7.8</v>
      </c>
    </row>
    <row r="231" spans="25:37" ht="16.5" customHeight="1" thickBot="1" x14ac:dyDescent="0.3">
      <c r="Y231" s="24">
        <v>247</v>
      </c>
      <c r="Z231" s="24">
        <v>218</v>
      </c>
      <c r="AA231" s="24">
        <v>164.68706990000001</v>
      </c>
      <c r="AB231" s="24">
        <v>15</v>
      </c>
      <c r="AC231" s="25">
        <v>2.9</v>
      </c>
      <c r="AD231" s="26">
        <v>2.83</v>
      </c>
      <c r="AE231" s="24" t="s">
        <v>121</v>
      </c>
      <c r="AF231" s="24">
        <v>4</v>
      </c>
      <c r="AG231" s="24">
        <v>4.2</v>
      </c>
      <c r="AH231" s="24">
        <v>3.25</v>
      </c>
      <c r="AI231" s="24">
        <v>-0.15</v>
      </c>
      <c r="AJ231" s="24">
        <v>3.2</v>
      </c>
      <c r="AK231" s="24">
        <v>3.8</v>
      </c>
    </row>
    <row r="232" spans="25:37" ht="16.5" customHeight="1" thickBot="1" x14ac:dyDescent="0.3">
      <c r="Y232" s="24">
        <v>193</v>
      </c>
      <c r="Z232" s="24">
        <v>224</v>
      </c>
      <c r="AA232" s="24">
        <v>408.27626800000002</v>
      </c>
      <c r="AB232" s="24">
        <v>18.25</v>
      </c>
      <c r="AC232" s="25">
        <v>3.62</v>
      </c>
      <c r="AD232" s="26">
        <v>2.81</v>
      </c>
      <c r="AE232" s="24" t="s">
        <v>122</v>
      </c>
      <c r="AF232" s="24">
        <v>4</v>
      </c>
      <c r="AG232" s="24">
        <v>4</v>
      </c>
      <c r="AH232" s="24">
        <v>2.4500000000000002</v>
      </c>
      <c r="AI232" s="24">
        <v>0.8</v>
      </c>
      <c r="AJ232" s="24">
        <v>6.85</v>
      </c>
      <c r="AK232" s="24">
        <v>10.199999999999999</v>
      </c>
    </row>
    <row r="233" spans="25:37" ht="16.5" customHeight="1" thickBot="1" x14ac:dyDescent="0.3">
      <c r="Y233" s="24">
        <v>250</v>
      </c>
      <c r="Z233" s="24">
        <v>228</v>
      </c>
      <c r="AA233" s="24">
        <v>149.95287200000001</v>
      </c>
      <c r="AB233" s="24">
        <v>14.9</v>
      </c>
      <c r="AC233" s="25">
        <v>2.94</v>
      </c>
      <c r="AD233" s="26">
        <v>2.81</v>
      </c>
      <c r="AE233" s="14"/>
      <c r="AF233" s="24">
        <v>1.5</v>
      </c>
      <c r="AG233" s="24">
        <v>4.2</v>
      </c>
      <c r="AH233" s="24">
        <v>3.3</v>
      </c>
      <c r="AI233" s="24">
        <v>2.25</v>
      </c>
      <c r="AJ233" s="24">
        <v>3.45</v>
      </c>
      <c r="AK233" s="24">
        <v>0</v>
      </c>
    </row>
    <row r="234" spans="25:37" ht="16.5" customHeight="1" thickBot="1" x14ac:dyDescent="0.3">
      <c r="Y234" s="24">
        <v>282</v>
      </c>
      <c r="Z234" s="24">
        <v>244</v>
      </c>
      <c r="AA234" s="24">
        <v>47.931064599999999</v>
      </c>
      <c r="AB234" s="24">
        <v>13.65</v>
      </c>
      <c r="AC234" s="25">
        <v>2.82</v>
      </c>
      <c r="AD234" s="26">
        <v>2.81</v>
      </c>
      <c r="AE234" s="14"/>
      <c r="AF234" s="24">
        <v>1.6</v>
      </c>
      <c r="AG234" s="24">
        <v>5</v>
      </c>
      <c r="AH234" s="24">
        <v>0.35</v>
      </c>
      <c r="AI234" s="24">
        <v>4.3</v>
      </c>
      <c r="AJ234" s="24">
        <v>2.85</v>
      </c>
      <c r="AK234" s="24">
        <v>6.4</v>
      </c>
    </row>
    <row r="235" spans="25:37" ht="16.5" customHeight="1" thickBot="1" x14ac:dyDescent="0.3">
      <c r="Y235" s="24">
        <v>231</v>
      </c>
      <c r="Z235" s="24">
        <v>227</v>
      </c>
      <c r="AA235" s="24">
        <v>238.65656759999999</v>
      </c>
      <c r="AB235" s="24">
        <v>15.85</v>
      </c>
      <c r="AC235" s="25">
        <v>3.17</v>
      </c>
      <c r="AD235" s="26">
        <v>2.8</v>
      </c>
      <c r="AE235" s="14"/>
      <c r="AF235" s="24">
        <v>4.05</v>
      </c>
      <c r="AG235" s="24">
        <v>3.6</v>
      </c>
      <c r="AH235" s="24">
        <v>1.95</v>
      </c>
      <c r="AI235" s="24">
        <v>1.6</v>
      </c>
      <c r="AJ235" s="24">
        <v>4.6500000000000004</v>
      </c>
      <c r="AK235" s="24">
        <v>9.8000000000000007</v>
      </c>
    </row>
    <row r="236" spans="25:37" ht="16.5" customHeight="1" thickBot="1" x14ac:dyDescent="0.3">
      <c r="Y236" s="24">
        <v>232</v>
      </c>
      <c r="Z236" s="24">
        <v>234</v>
      </c>
      <c r="AA236" s="24">
        <v>233.66810989999999</v>
      </c>
      <c r="AB236" s="24">
        <v>15.8</v>
      </c>
      <c r="AC236" s="25">
        <v>3.22</v>
      </c>
      <c r="AD236" s="26">
        <v>2.79</v>
      </c>
      <c r="AE236" s="14"/>
      <c r="AF236" s="24">
        <v>1</v>
      </c>
      <c r="AG236" s="24">
        <v>4.2</v>
      </c>
      <c r="AH236" s="24">
        <v>2.75</v>
      </c>
      <c r="AI236" s="24">
        <v>3.2</v>
      </c>
      <c r="AJ236" s="24">
        <v>4.95</v>
      </c>
      <c r="AK236" s="24">
        <v>9.8000000000000007</v>
      </c>
    </row>
    <row r="237" spans="25:37" ht="16.5" customHeight="1" thickBot="1" x14ac:dyDescent="0.3">
      <c r="Y237" s="24">
        <v>215</v>
      </c>
      <c r="Z237" s="24">
        <v>235</v>
      </c>
      <c r="AA237" s="24">
        <v>275.82395170000001</v>
      </c>
      <c r="AB237" s="24">
        <v>16.8</v>
      </c>
      <c r="AC237" s="25">
        <v>3.33</v>
      </c>
      <c r="AD237" s="26">
        <v>2.78</v>
      </c>
      <c r="AE237" s="24" t="s">
        <v>125</v>
      </c>
      <c r="AF237" s="24">
        <v>4.0999999999999996</v>
      </c>
      <c r="AG237" s="24">
        <v>4</v>
      </c>
      <c r="AH237" s="24">
        <v>0.95</v>
      </c>
      <c r="AI237" s="24">
        <v>2.0499999999999998</v>
      </c>
      <c r="AJ237" s="24">
        <v>5.55</v>
      </c>
      <c r="AK237" s="24">
        <v>7.2</v>
      </c>
    </row>
    <row r="238" spans="25:37" ht="16.5" customHeight="1" thickBot="1" x14ac:dyDescent="0.3">
      <c r="Y238" s="24">
        <v>222</v>
      </c>
      <c r="Z238" s="24">
        <v>232</v>
      </c>
      <c r="AA238" s="24">
        <v>254.70512009999999</v>
      </c>
      <c r="AB238" s="24">
        <v>16.149999999999999</v>
      </c>
      <c r="AC238" s="25">
        <v>3.23</v>
      </c>
      <c r="AD238" s="26">
        <v>2.75</v>
      </c>
      <c r="AE238" s="24" t="s">
        <v>118</v>
      </c>
      <c r="AF238" s="24">
        <v>2.5499999999999998</v>
      </c>
      <c r="AG238" s="24">
        <v>4.2</v>
      </c>
      <c r="AH238" s="24">
        <v>2.7</v>
      </c>
      <c r="AI238" s="24">
        <v>1.55</v>
      </c>
      <c r="AJ238" s="24">
        <v>5.15</v>
      </c>
      <c r="AK238" s="24">
        <v>9.6</v>
      </c>
    </row>
    <row r="239" spans="25:37" ht="16.5" customHeight="1" thickBot="1" x14ac:dyDescent="0.3">
      <c r="Y239" s="24">
        <v>243</v>
      </c>
      <c r="Z239" s="24">
        <v>230</v>
      </c>
      <c r="AA239" s="24">
        <v>180.12984399999999</v>
      </c>
      <c r="AB239" s="24">
        <v>15.15</v>
      </c>
      <c r="AC239" s="25">
        <v>3</v>
      </c>
      <c r="AD239" s="26">
        <v>2.75</v>
      </c>
      <c r="AE239" s="24" t="s">
        <v>115</v>
      </c>
      <c r="AF239" s="24">
        <v>5.45</v>
      </c>
      <c r="AG239" s="24">
        <v>3.4</v>
      </c>
      <c r="AH239" s="24">
        <v>1.2</v>
      </c>
      <c r="AI239" s="24">
        <v>0.95</v>
      </c>
      <c r="AJ239" s="24">
        <v>4</v>
      </c>
      <c r="AK239" s="24">
        <v>0.6</v>
      </c>
    </row>
    <row r="240" spans="25:37" ht="16.5" customHeight="1" thickBot="1" x14ac:dyDescent="0.3">
      <c r="Y240" s="24">
        <v>252</v>
      </c>
      <c r="Z240" s="24">
        <v>238</v>
      </c>
      <c r="AA240" s="24">
        <v>138.60305399999999</v>
      </c>
      <c r="AB240" s="24">
        <v>14.85</v>
      </c>
      <c r="AC240" s="25">
        <v>2.97</v>
      </c>
      <c r="AD240" s="26">
        <v>2.75</v>
      </c>
      <c r="AE240" s="24" t="s">
        <v>125</v>
      </c>
      <c r="AF240" s="24">
        <v>4.1500000000000004</v>
      </c>
      <c r="AG240" s="24">
        <v>4.8</v>
      </c>
      <c r="AH240" s="24">
        <v>0.65</v>
      </c>
      <c r="AI240" s="24">
        <v>1.4</v>
      </c>
      <c r="AJ240" s="24">
        <v>3.85</v>
      </c>
      <c r="AK240" s="24">
        <v>12.8</v>
      </c>
    </row>
    <row r="241" spans="25:37" ht="16.5" customHeight="1" thickBot="1" x14ac:dyDescent="0.3">
      <c r="Y241" s="24">
        <v>270</v>
      </c>
      <c r="Z241" s="24">
        <v>231</v>
      </c>
      <c r="AA241" s="24">
        <v>86.306464199999994</v>
      </c>
      <c r="AB241" s="24">
        <v>14.1</v>
      </c>
      <c r="AC241" s="25">
        <v>2.73</v>
      </c>
      <c r="AD241" s="26">
        <v>2.74</v>
      </c>
      <c r="AE241" s="14"/>
      <c r="AF241" s="24">
        <v>2.1</v>
      </c>
      <c r="AG241" s="24">
        <v>2</v>
      </c>
      <c r="AH241" s="24">
        <v>3.2</v>
      </c>
      <c r="AI241" s="24">
        <v>3.65</v>
      </c>
      <c r="AJ241" s="24">
        <v>2.7</v>
      </c>
      <c r="AK241" s="24">
        <v>9.1999999999999993</v>
      </c>
    </row>
    <row r="242" spans="25:37" ht="16.5" customHeight="1" thickBot="1" x14ac:dyDescent="0.3">
      <c r="Y242" s="24">
        <v>327</v>
      </c>
      <c r="Z242" s="24">
        <v>254</v>
      </c>
      <c r="AA242" s="24">
        <v>-86.362518300000005</v>
      </c>
      <c r="AB242" s="24">
        <v>11.8</v>
      </c>
      <c r="AC242" s="25">
        <v>2.4300000000000002</v>
      </c>
      <c r="AD242" s="26">
        <v>2.74</v>
      </c>
      <c r="AE242" s="24" t="s">
        <v>126</v>
      </c>
      <c r="AF242" s="24">
        <v>1.9</v>
      </c>
      <c r="AG242" s="24">
        <v>4.8</v>
      </c>
      <c r="AH242" s="24">
        <v>0.45</v>
      </c>
      <c r="AI242" s="24">
        <v>3.8</v>
      </c>
      <c r="AJ242" s="24">
        <v>1.2</v>
      </c>
      <c r="AK242" s="24">
        <v>3</v>
      </c>
    </row>
    <row r="243" spans="25:37" ht="16.5" customHeight="1" thickBot="1" x14ac:dyDescent="0.3">
      <c r="Y243" s="24">
        <v>213</v>
      </c>
      <c r="Z243" s="24">
        <v>241</v>
      </c>
      <c r="AA243" s="24">
        <v>296.59864040000002</v>
      </c>
      <c r="AB243" s="24">
        <v>16.8</v>
      </c>
      <c r="AC243" s="25">
        <v>3.42</v>
      </c>
      <c r="AD243" s="26">
        <v>2.73</v>
      </c>
      <c r="AE243" s="14"/>
      <c r="AF243" s="24">
        <v>3.2</v>
      </c>
      <c r="AG243" s="24">
        <v>5.4</v>
      </c>
      <c r="AH243" s="24">
        <v>1.1499999999999999</v>
      </c>
      <c r="AI243" s="24">
        <v>1.1499999999999999</v>
      </c>
      <c r="AJ243" s="24">
        <v>6.2</v>
      </c>
      <c r="AK243" s="24">
        <v>2</v>
      </c>
    </row>
    <row r="244" spans="25:37" ht="16.5" customHeight="1" thickBot="1" x14ac:dyDescent="0.3">
      <c r="Y244" s="24">
        <v>189</v>
      </c>
      <c r="Z244" s="24">
        <v>237</v>
      </c>
      <c r="AA244" s="24">
        <v>427.68840890000001</v>
      </c>
      <c r="AB244" s="24">
        <v>18.55</v>
      </c>
      <c r="AC244" s="25">
        <v>3.72</v>
      </c>
      <c r="AD244" s="26">
        <v>2.71</v>
      </c>
      <c r="AE244" s="14"/>
      <c r="AF244" s="24">
        <v>3.05</v>
      </c>
      <c r="AG244" s="24">
        <v>3.6</v>
      </c>
      <c r="AH244" s="24">
        <v>2.15</v>
      </c>
      <c r="AI244" s="24">
        <v>2.0499999999999998</v>
      </c>
      <c r="AJ244" s="24">
        <v>7.75</v>
      </c>
      <c r="AK244" s="24">
        <v>12.2</v>
      </c>
    </row>
    <row r="245" spans="25:37" ht="16.5" customHeight="1" thickBot="1" x14ac:dyDescent="0.3">
      <c r="Y245" s="24">
        <v>292</v>
      </c>
      <c r="Z245" s="24">
        <v>245</v>
      </c>
      <c r="AA245" s="24">
        <v>2.7974396000000001</v>
      </c>
      <c r="AB245" s="24">
        <v>13.25</v>
      </c>
      <c r="AC245" s="25">
        <v>2.62</v>
      </c>
      <c r="AD245" s="26">
        <v>2.71</v>
      </c>
      <c r="AE245" s="14"/>
      <c r="AF245" s="24">
        <v>3.35</v>
      </c>
      <c r="AG245" s="24">
        <v>5.2</v>
      </c>
      <c r="AH245" s="24">
        <v>0.7</v>
      </c>
      <c r="AI245" s="24">
        <v>1.6</v>
      </c>
      <c r="AJ245" s="24">
        <v>2.25</v>
      </c>
      <c r="AK245" s="24">
        <v>12.4</v>
      </c>
    </row>
    <row r="246" spans="25:37" ht="16.5" customHeight="1" thickBot="1" x14ac:dyDescent="0.3">
      <c r="Y246" s="24">
        <v>375</v>
      </c>
      <c r="Z246" s="24">
        <v>242</v>
      </c>
      <c r="AA246" s="24">
        <v>-185.1138077</v>
      </c>
      <c r="AB246" s="24">
        <v>10.45</v>
      </c>
      <c r="AC246" s="25">
        <v>2.09</v>
      </c>
      <c r="AD246" s="26">
        <v>2.71</v>
      </c>
      <c r="AE246" s="14"/>
      <c r="AF246" s="24">
        <v>0.1</v>
      </c>
      <c r="AG246" s="24">
        <v>3.8</v>
      </c>
      <c r="AH246" s="24">
        <v>2.6</v>
      </c>
      <c r="AI246" s="24">
        <v>4.3499999999999996</v>
      </c>
      <c r="AJ246" s="24">
        <v>-0.4</v>
      </c>
      <c r="AK246" s="24">
        <v>12.2</v>
      </c>
    </row>
    <row r="247" spans="25:37" ht="16.5" customHeight="1" thickBot="1" x14ac:dyDescent="0.3">
      <c r="Y247" s="24">
        <v>198</v>
      </c>
      <c r="Z247" s="24">
        <v>247</v>
      </c>
      <c r="AA247" s="24">
        <v>381.53833889999999</v>
      </c>
      <c r="AB247" s="24">
        <v>18.05</v>
      </c>
      <c r="AC247" s="25">
        <v>3.67</v>
      </c>
      <c r="AD247" s="26">
        <v>2.7</v>
      </c>
      <c r="AE247" s="14"/>
      <c r="AF247" s="24">
        <v>2.2000000000000002</v>
      </c>
      <c r="AG247" s="24">
        <v>3.4</v>
      </c>
      <c r="AH247" s="24">
        <v>1.2</v>
      </c>
      <c r="AI247" s="24">
        <v>4</v>
      </c>
      <c r="AJ247" s="24">
        <v>7.55</v>
      </c>
      <c r="AK247" s="24">
        <v>7</v>
      </c>
    </row>
    <row r="248" spans="25:37" ht="16.5" customHeight="1" thickBot="1" x14ac:dyDescent="0.3">
      <c r="Y248" s="24">
        <v>241</v>
      </c>
      <c r="Z248" s="24">
        <v>258</v>
      </c>
      <c r="AA248" s="24">
        <v>187.01174829999999</v>
      </c>
      <c r="AB248" s="24">
        <v>15.2</v>
      </c>
      <c r="AC248" s="25">
        <v>3.2</v>
      </c>
      <c r="AD248" s="26">
        <v>2.7</v>
      </c>
      <c r="AE248" s="24" t="s">
        <v>129</v>
      </c>
      <c r="AF248" s="24">
        <v>-1.25</v>
      </c>
      <c r="AG248" s="24">
        <v>7.4</v>
      </c>
      <c r="AH248" s="24">
        <v>2.65</v>
      </c>
      <c r="AI248" s="24">
        <v>2</v>
      </c>
      <c r="AJ248" s="24">
        <v>5.2</v>
      </c>
      <c r="AK248" s="24">
        <v>5.4</v>
      </c>
    </row>
    <row r="249" spans="25:37" ht="16.5" customHeight="1" thickBot="1" x14ac:dyDescent="0.3">
      <c r="Y249" s="24">
        <v>274</v>
      </c>
      <c r="Z249" s="24">
        <v>249</v>
      </c>
      <c r="AA249" s="24">
        <v>79.398769599999994</v>
      </c>
      <c r="AB249" s="24">
        <v>14</v>
      </c>
      <c r="AC249" s="25">
        <v>2.84</v>
      </c>
      <c r="AD249" s="26">
        <v>2.7</v>
      </c>
      <c r="AE249" s="14"/>
      <c r="AF249" s="24">
        <v>3.35</v>
      </c>
      <c r="AG249" s="24">
        <v>4.4000000000000004</v>
      </c>
      <c r="AH249" s="24">
        <v>0.45</v>
      </c>
      <c r="AI249" s="24">
        <v>2.6</v>
      </c>
      <c r="AJ249" s="24">
        <v>3.4</v>
      </c>
      <c r="AK249" s="24">
        <v>11.2</v>
      </c>
    </row>
    <row r="250" spans="25:37" ht="16.5" customHeight="1" thickBot="1" x14ac:dyDescent="0.3">
      <c r="Y250" s="24">
        <v>225</v>
      </c>
      <c r="Z250" s="24">
        <v>236</v>
      </c>
      <c r="AA250" s="24">
        <v>253.00092699999999</v>
      </c>
      <c r="AB250" s="24">
        <v>16.05</v>
      </c>
      <c r="AC250" s="25">
        <v>3.2</v>
      </c>
      <c r="AD250" s="26">
        <v>2.68</v>
      </c>
      <c r="AE250" s="24" t="s">
        <v>118</v>
      </c>
      <c r="AF250" s="24">
        <v>2.75</v>
      </c>
      <c r="AG250" s="24">
        <v>3.2</v>
      </c>
      <c r="AH250" s="24">
        <v>2.9</v>
      </c>
      <c r="AI250" s="24">
        <v>1.85</v>
      </c>
      <c r="AJ250" s="24">
        <v>5.3</v>
      </c>
      <c r="AK250" s="24">
        <v>6.2</v>
      </c>
    </row>
    <row r="251" spans="25:37" ht="16.5" customHeight="1" thickBot="1" x14ac:dyDescent="0.3">
      <c r="Y251" s="24">
        <v>188</v>
      </c>
      <c r="Z251" s="24">
        <v>239</v>
      </c>
      <c r="AA251" s="24">
        <v>430.564502</v>
      </c>
      <c r="AB251" s="24">
        <v>18.55</v>
      </c>
      <c r="AC251" s="25">
        <v>3.71</v>
      </c>
      <c r="AD251" s="26">
        <v>2.65</v>
      </c>
      <c r="AE251" s="14"/>
      <c r="AF251" s="24">
        <v>3.4</v>
      </c>
      <c r="AG251" s="24">
        <v>3.4</v>
      </c>
      <c r="AH251" s="24">
        <v>2.25</v>
      </c>
      <c r="AI251" s="24">
        <v>1.55</v>
      </c>
      <c r="AJ251" s="24">
        <v>7.95</v>
      </c>
      <c r="AK251" s="24">
        <v>6.4</v>
      </c>
    </row>
    <row r="252" spans="25:37" ht="16.5" customHeight="1" thickBot="1" x14ac:dyDescent="0.3">
      <c r="Y252" s="24">
        <v>201</v>
      </c>
      <c r="Z252" s="24">
        <v>264</v>
      </c>
      <c r="AA252" s="24">
        <v>370.0848694</v>
      </c>
      <c r="AB252" s="24">
        <v>17.600000000000001</v>
      </c>
      <c r="AC252" s="25">
        <v>3.7</v>
      </c>
      <c r="AD252" s="26">
        <v>2.65</v>
      </c>
      <c r="AE252" s="14"/>
      <c r="AF252" s="24">
        <v>1.45</v>
      </c>
      <c r="AG252" s="24">
        <v>3.8</v>
      </c>
      <c r="AH252" s="24">
        <v>0.6</v>
      </c>
      <c r="AI252" s="24">
        <v>4.75</v>
      </c>
      <c r="AJ252" s="24">
        <v>7.9</v>
      </c>
      <c r="AK252" s="24">
        <v>10.6</v>
      </c>
    </row>
    <row r="253" spans="25:37" ht="16.5" customHeight="1" thickBot="1" x14ac:dyDescent="0.3">
      <c r="Y253" s="24">
        <v>279</v>
      </c>
      <c r="Z253" s="24">
        <v>243</v>
      </c>
      <c r="AA253" s="24">
        <v>62.528951599999999</v>
      </c>
      <c r="AB253" s="24">
        <v>13.7</v>
      </c>
      <c r="AC253" s="25">
        <v>2.73</v>
      </c>
      <c r="AD253" s="26">
        <v>2.65</v>
      </c>
      <c r="AE253" s="14"/>
      <c r="AF253" s="24">
        <v>2.0499999999999998</v>
      </c>
      <c r="AG253" s="24">
        <v>2.4</v>
      </c>
      <c r="AH253" s="24">
        <v>2.1</v>
      </c>
      <c r="AI253" s="24">
        <v>4.05</v>
      </c>
      <c r="AJ253" s="24">
        <v>3.05</v>
      </c>
      <c r="AK253" s="24">
        <v>0.2</v>
      </c>
    </row>
    <row r="254" spans="25:37" ht="16.5" customHeight="1" thickBot="1" x14ac:dyDescent="0.3">
      <c r="Y254" s="24">
        <v>240</v>
      </c>
      <c r="Z254" s="24">
        <v>251</v>
      </c>
      <c r="AA254" s="24">
        <v>191.02557949999999</v>
      </c>
      <c r="AB254" s="24">
        <v>15.4</v>
      </c>
      <c r="AC254" s="25">
        <v>3.1</v>
      </c>
      <c r="AD254" s="26">
        <v>2.63</v>
      </c>
      <c r="AE254" s="14"/>
      <c r="AF254" s="24">
        <v>3.25</v>
      </c>
      <c r="AG254" s="24">
        <v>4</v>
      </c>
      <c r="AH254" s="24">
        <v>1.4</v>
      </c>
      <c r="AI254" s="24">
        <v>1.85</v>
      </c>
      <c r="AJ254" s="24">
        <v>5</v>
      </c>
      <c r="AK254" s="24">
        <v>11.2</v>
      </c>
    </row>
    <row r="255" spans="25:37" ht="16.5" customHeight="1" thickBot="1" x14ac:dyDescent="0.3">
      <c r="Y255" s="24">
        <v>184</v>
      </c>
      <c r="Z255" s="24">
        <v>248</v>
      </c>
      <c r="AA255" s="24">
        <v>462.70339300000001</v>
      </c>
      <c r="AB255" s="24">
        <v>18.75</v>
      </c>
      <c r="AC255" s="25">
        <v>3.83</v>
      </c>
      <c r="AD255" s="26">
        <v>2.61</v>
      </c>
      <c r="AE255" s="24" t="s">
        <v>122</v>
      </c>
      <c r="AF255" s="24">
        <v>4.75</v>
      </c>
      <c r="AG255" s="24">
        <v>3.6</v>
      </c>
      <c r="AH255" s="24">
        <v>0.9</v>
      </c>
      <c r="AI255" s="24">
        <v>1.2</v>
      </c>
      <c r="AJ255" s="24">
        <v>8.6999999999999993</v>
      </c>
      <c r="AK255" s="24">
        <v>7.2</v>
      </c>
    </row>
    <row r="256" spans="25:37" ht="16.5" customHeight="1" thickBot="1" x14ac:dyDescent="0.3">
      <c r="Y256" s="24">
        <v>358</v>
      </c>
      <c r="Z256" s="24">
        <v>265</v>
      </c>
      <c r="AA256" s="24">
        <v>-158.1682587</v>
      </c>
      <c r="AB256" s="24">
        <v>10.9</v>
      </c>
      <c r="AC256" s="25">
        <v>2.2200000000000002</v>
      </c>
      <c r="AD256" s="26">
        <v>2.61</v>
      </c>
      <c r="AE256" s="14"/>
      <c r="AF256" s="24">
        <v>-0.3</v>
      </c>
      <c r="AG256" s="24">
        <v>5.6</v>
      </c>
      <c r="AH256" s="24">
        <v>2.15</v>
      </c>
      <c r="AI256" s="24">
        <v>3</v>
      </c>
      <c r="AJ256" s="24">
        <v>0.65</v>
      </c>
      <c r="AK256" s="24">
        <v>10.199999999999999</v>
      </c>
    </row>
    <row r="257" spans="25:37" ht="16.5" customHeight="1" thickBot="1" x14ac:dyDescent="0.3">
      <c r="Y257" s="24">
        <v>267</v>
      </c>
      <c r="Z257" s="24">
        <v>267</v>
      </c>
      <c r="AA257" s="24">
        <v>97.025447799999995</v>
      </c>
      <c r="AB257" s="24">
        <v>14.15</v>
      </c>
      <c r="AC257" s="25">
        <v>2.93</v>
      </c>
      <c r="AD257" s="26">
        <v>2.6</v>
      </c>
      <c r="AE257" s="24" t="s">
        <v>118</v>
      </c>
      <c r="AF257" s="24">
        <v>1.9</v>
      </c>
      <c r="AG257" s="24">
        <v>4</v>
      </c>
      <c r="AH257" s="24">
        <v>0.55000000000000004</v>
      </c>
      <c r="AI257" s="24">
        <v>3.95</v>
      </c>
      <c r="AJ257" s="24">
        <v>4.25</v>
      </c>
      <c r="AK257" s="24">
        <v>6.2</v>
      </c>
    </row>
    <row r="258" spans="25:37" ht="16.5" customHeight="1" thickBot="1" x14ac:dyDescent="0.3">
      <c r="Y258" s="24">
        <v>312</v>
      </c>
      <c r="Z258" s="24">
        <v>255</v>
      </c>
      <c r="AA258" s="24">
        <v>-49.432150800000002</v>
      </c>
      <c r="AB258" s="24">
        <v>12.35</v>
      </c>
      <c r="AC258" s="25">
        <v>2.44</v>
      </c>
      <c r="AD258" s="26">
        <v>2.6</v>
      </c>
      <c r="AE258" s="14"/>
      <c r="AF258" s="24">
        <v>2.5499999999999998</v>
      </c>
      <c r="AG258" s="24">
        <v>3.6</v>
      </c>
      <c r="AH258" s="24">
        <v>1.6</v>
      </c>
      <c r="AI258" s="24">
        <v>2.65</v>
      </c>
      <c r="AJ258" s="24">
        <v>1.8</v>
      </c>
      <c r="AK258" s="24">
        <v>10</v>
      </c>
    </row>
    <row r="259" spans="25:37" ht="16.5" customHeight="1" thickBot="1" x14ac:dyDescent="0.3">
      <c r="Y259" s="24">
        <v>245</v>
      </c>
      <c r="Z259" s="24">
        <v>240</v>
      </c>
      <c r="AA259" s="24">
        <v>170.9945946</v>
      </c>
      <c r="AB259" s="24">
        <v>15.05</v>
      </c>
      <c r="AC259" s="25">
        <v>2.96</v>
      </c>
      <c r="AD259" s="26">
        <v>2.59</v>
      </c>
      <c r="AE259" s="14"/>
      <c r="AF259" s="24">
        <v>3.45</v>
      </c>
      <c r="AG259" s="24">
        <v>1.6</v>
      </c>
      <c r="AH259" s="24">
        <v>2.4500000000000002</v>
      </c>
      <c r="AI259" s="24">
        <v>2.85</v>
      </c>
      <c r="AJ259" s="24">
        <v>4.45</v>
      </c>
      <c r="AK259" s="24">
        <v>1.6</v>
      </c>
    </row>
    <row r="260" spans="25:37" ht="16.5" customHeight="1" thickBot="1" x14ac:dyDescent="0.3">
      <c r="Y260" s="24">
        <v>360</v>
      </c>
      <c r="Z260" s="24">
        <v>256</v>
      </c>
      <c r="AA260" s="24">
        <v>-160.3712463</v>
      </c>
      <c r="AB260" s="24">
        <v>10.9</v>
      </c>
      <c r="AC260" s="25">
        <v>2.12</v>
      </c>
      <c r="AD260" s="26">
        <v>2.58</v>
      </c>
      <c r="AE260" s="14"/>
      <c r="AF260" s="24">
        <v>1.5</v>
      </c>
      <c r="AG260" s="24">
        <v>2</v>
      </c>
      <c r="AH260" s="24">
        <v>2.2000000000000002</v>
      </c>
      <c r="AI260" s="24">
        <v>4.5999999999999996</v>
      </c>
      <c r="AJ260" s="24">
        <v>0.3</v>
      </c>
      <c r="AK260" s="24">
        <v>11.2</v>
      </c>
    </row>
    <row r="261" spans="25:37" ht="16.5" customHeight="1" thickBot="1" x14ac:dyDescent="0.3">
      <c r="Y261" s="24">
        <v>244</v>
      </c>
      <c r="Z261" s="24">
        <v>253</v>
      </c>
      <c r="AA261" s="24">
        <v>176.4032211</v>
      </c>
      <c r="AB261" s="24">
        <v>15.1</v>
      </c>
      <c r="AC261" s="25">
        <v>3.02</v>
      </c>
      <c r="AD261" s="26">
        <v>2.56</v>
      </c>
      <c r="AE261" s="24" t="s">
        <v>117</v>
      </c>
      <c r="AF261" s="24">
        <v>1.85</v>
      </c>
      <c r="AG261" s="24">
        <v>4</v>
      </c>
      <c r="AH261" s="24">
        <v>3</v>
      </c>
      <c r="AI261" s="24">
        <v>1.4</v>
      </c>
      <c r="AJ261" s="24">
        <v>4.8499999999999996</v>
      </c>
      <c r="AK261" s="24">
        <v>10.199999999999999</v>
      </c>
    </row>
    <row r="262" spans="25:37" ht="16.5" customHeight="1" thickBot="1" x14ac:dyDescent="0.3">
      <c r="Y262" s="24">
        <v>266</v>
      </c>
      <c r="Z262" s="24">
        <v>266</v>
      </c>
      <c r="AA262" s="24">
        <v>98.168792699999997</v>
      </c>
      <c r="AB262" s="24">
        <v>14.2</v>
      </c>
      <c r="AC262" s="25">
        <v>2.9</v>
      </c>
      <c r="AD262" s="26">
        <v>2.56</v>
      </c>
      <c r="AE262" s="14"/>
      <c r="AF262" s="24">
        <v>4</v>
      </c>
      <c r="AG262" s="24">
        <v>3.2</v>
      </c>
      <c r="AH262" s="24">
        <v>-0.25</v>
      </c>
      <c r="AI262" s="24">
        <v>3.3</v>
      </c>
      <c r="AJ262" s="24">
        <v>4.25</v>
      </c>
      <c r="AK262" s="24">
        <v>7.8</v>
      </c>
    </row>
    <row r="263" spans="25:37" ht="16.5" customHeight="1" thickBot="1" x14ac:dyDescent="0.3">
      <c r="Y263" s="24">
        <v>484</v>
      </c>
      <c r="Z263" s="24">
        <v>292</v>
      </c>
      <c r="AA263" s="24">
        <v>-426.05583949999999</v>
      </c>
      <c r="AB263" s="24">
        <v>7.55</v>
      </c>
      <c r="AC263" s="25">
        <v>1.6</v>
      </c>
      <c r="AD263" s="26">
        <v>2.5499999999999998</v>
      </c>
      <c r="AE263" s="14"/>
      <c r="AF263" s="24">
        <v>2.8</v>
      </c>
      <c r="AG263" s="24">
        <v>5</v>
      </c>
      <c r="AH263" s="24">
        <v>-2.15</v>
      </c>
      <c r="AI263" s="24">
        <v>4.55</v>
      </c>
      <c r="AJ263" s="24">
        <v>-2.2000000000000002</v>
      </c>
      <c r="AK263" s="24">
        <v>1.4</v>
      </c>
    </row>
    <row r="264" spans="25:37" ht="16.5" customHeight="1" thickBot="1" x14ac:dyDescent="0.3">
      <c r="Y264" s="24">
        <v>197</v>
      </c>
      <c r="Z264" s="24">
        <v>262</v>
      </c>
      <c r="AA264" s="24">
        <v>388.46920419999998</v>
      </c>
      <c r="AB264" s="24">
        <v>18.100000000000001</v>
      </c>
      <c r="AC264" s="25">
        <v>3.65</v>
      </c>
      <c r="AD264" s="26">
        <v>2.54</v>
      </c>
      <c r="AE264" s="24" t="s">
        <v>122</v>
      </c>
      <c r="AF264" s="24">
        <v>3.2</v>
      </c>
      <c r="AG264" s="24">
        <v>3.4</v>
      </c>
      <c r="AH264" s="24">
        <v>1.35</v>
      </c>
      <c r="AI264" s="24">
        <v>2.2000000000000002</v>
      </c>
      <c r="AJ264" s="24">
        <v>8.1</v>
      </c>
      <c r="AK264" s="24">
        <v>7.2</v>
      </c>
    </row>
    <row r="265" spans="25:37" ht="16.5" customHeight="1" thickBot="1" x14ac:dyDescent="0.3">
      <c r="Y265" s="24">
        <v>253</v>
      </c>
      <c r="Z265" s="24">
        <v>257</v>
      </c>
      <c r="AA265" s="24">
        <v>136.8968515</v>
      </c>
      <c r="AB265" s="24">
        <v>14.8</v>
      </c>
      <c r="AC265" s="25">
        <v>2.93</v>
      </c>
      <c r="AD265" s="26">
        <v>2.54</v>
      </c>
      <c r="AE265" s="24" t="s">
        <v>122</v>
      </c>
      <c r="AF265" s="24">
        <v>2.9</v>
      </c>
      <c r="AG265" s="24">
        <v>2.8</v>
      </c>
      <c r="AH265" s="24">
        <v>1.8</v>
      </c>
      <c r="AI265" s="24">
        <v>2.65</v>
      </c>
      <c r="AJ265" s="24">
        <v>4.5</v>
      </c>
      <c r="AK265" s="24">
        <v>3.6</v>
      </c>
    </row>
    <row r="266" spans="25:37" ht="16.5" customHeight="1" thickBot="1" x14ac:dyDescent="0.3">
      <c r="Y266" s="24">
        <v>350</v>
      </c>
      <c r="Z266" s="24">
        <v>250</v>
      </c>
      <c r="AA266" s="24">
        <v>-145.8829155</v>
      </c>
      <c r="AB266" s="24">
        <v>11.1</v>
      </c>
      <c r="AC266" s="25">
        <v>2.09</v>
      </c>
      <c r="AD266" s="26">
        <v>2.54</v>
      </c>
      <c r="AE266" s="14"/>
      <c r="AF266" s="24">
        <v>0.85</v>
      </c>
      <c r="AG266" s="24">
        <v>2.6</v>
      </c>
      <c r="AH266" s="24">
        <v>4</v>
      </c>
      <c r="AI266" s="24">
        <v>2.7</v>
      </c>
      <c r="AJ266" s="24">
        <v>0.3</v>
      </c>
      <c r="AK266" s="24">
        <v>8.4</v>
      </c>
    </row>
    <row r="267" spans="25:37" ht="16.5" customHeight="1" thickBot="1" x14ac:dyDescent="0.3">
      <c r="Y267" s="24">
        <v>354</v>
      </c>
      <c r="Z267" s="24">
        <v>252</v>
      </c>
      <c r="AA267" s="24">
        <v>-150.4071198</v>
      </c>
      <c r="AB267" s="24">
        <v>11</v>
      </c>
      <c r="AC267" s="25">
        <v>2.09</v>
      </c>
      <c r="AD267" s="26">
        <v>2.54</v>
      </c>
      <c r="AE267" s="14"/>
      <c r="AF267" s="24">
        <v>2.9</v>
      </c>
      <c r="AG267" s="24">
        <v>1</v>
      </c>
      <c r="AH267" s="24">
        <v>2.25</v>
      </c>
      <c r="AI267" s="24">
        <v>4</v>
      </c>
      <c r="AJ267" s="24">
        <v>0.3</v>
      </c>
      <c r="AK267" s="24">
        <v>5.6</v>
      </c>
    </row>
    <row r="268" spans="25:37" ht="16.5" customHeight="1" thickBot="1" x14ac:dyDescent="0.3">
      <c r="Y268" s="24">
        <v>299</v>
      </c>
      <c r="Z268" s="24">
        <v>260</v>
      </c>
      <c r="AA268" s="24">
        <v>-16.6603022</v>
      </c>
      <c r="AB268" s="24">
        <v>12.85</v>
      </c>
      <c r="AC268" s="25">
        <v>2.5</v>
      </c>
      <c r="AD268" s="26">
        <v>2.5299999999999998</v>
      </c>
      <c r="AE268" s="14"/>
      <c r="AF268" s="24">
        <v>2.15</v>
      </c>
      <c r="AG268" s="24">
        <v>1.8</v>
      </c>
      <c r="AH268" s="24">
        <v>2.15</v>
      </c>
      <c r="AI268" s="24">
        <v>4</v>
      </c>
      <c r="AJ268" s="24">
        <v>2.4</v>
      </c>
      <c r="AK268" s="24">
        <v>11</v>
      </c>
    </row>
    <row r="269" spans="25:37" ht="16.5" customHeight="1" thickBot="1" x14ac:dyDescent="0.3">
      <c r="Y269" s="24">
        <v>330</v>
      </c>
      <c r="Z269" s="24">
        <v>261</v>
      </c>
      <c r="AA269" s="24">
        <v>-92.452363000000005</v>
      </c>
      <c r="AB269" s="24">
        <v>11.75</v>
      </c>
      <c r="AC269" s="25">
        <v>2.2999999999999998</v>
      </c>
      <c r="AD269" s="26">
        <v>2.5299999999999998</v>
      </c>
      <c r="AE269" s="24" t="s">
        <v>121</v>
      </c>
      <c r="AF269" s="24">
        <v>2.6</v>
      </c>
      <c r="AG269" s="24">
        <v>2.6</v>
      </c>
      <c r="AH269" s="24">
        <v>1.8</v>
      </c>
      <c r="AI269" s="24">
        <v>3.1</v>
      </c>
      <c r="AJ269" s="24">
        <v>1.4</v>
      </c>
      <c r="AK269" s="24">
        <v>5.8</v>
      </c>
    </row>
    <row r="270" spans="25:37" ht="16.5" customHeight="1" thickBot="1" x14ac:dyDescent="0.3">
      <c r="Y270" s="24">
        <v>335</v>
      </c>
      <c r="Z270" s="24">
        <v>279</v>
      </c>
      <c r="AA270" s="24">
        <v>-102.39788849999999</v>
      </c>
      <c r="AB270" s="24">
        <v>11.6</v>
      </c>
      <c r="AC270" s="25">
        <v>2.36</v>
      </c>
      <c r="AD270" s="26">
        <v>2.5299999999999998</v>
      </c>
      <c r="AE270" s="14"/>
      <c r="AF270" s="24">
        <v>2.15</v>
      </c>
      <c r="AG270" s="24">
        <v>5</v>
      </c>
      <c r="AH270" s="24">
        <v>0.85</v>
      </c>
      <c r="AI270" s="24">
        <v>2.1</v>
      </c>
      <c r="AJ270" s="24">
        <v>1.7</v>
      </c>
      <c r="AK270" s="24">
        <v>4.5999999999999996</v>
      </c>
    </row>
    <row r="271" spans="25:37" ht="16.5" customHeight="1" thickBot="1" x14ac:dyDescent="0.3">
      <c r="Y271" s="24">
        <v>183</v>
      </c>
      <c r="Z271" s="24">
        <v>246</v>
      </c>
      <c r="AA271" s="24">
        <v>465.11653139999999</v>
      </c>
      <c r="AB271" s="24">
        <v>18.850000000000001</v>
      </c>
      <c r="AC271" s="25">
        <v>3.74</v>
      </c>
      <c r="AD271" s="26">
        <v>2.5</v>
      </c>
      <c r="AE271" s="14"/>
      <c r="AF271" s="24">
        <v>5.0999999999999996</v>
      </c>
      <c r="AG271" s="24">
        <v>2.4</v>
      </c>
      <c r="AH271" s="24">
        <v>2.2999999999999998</v>
      </c>
      <c r="AI271" s="24">
        <v>0.2</v>
      </c>
      <c r="AJ271" s="24">
        <v>8.6999999999999993</v>
      </c>
      <c r="AK271" s="24">
        <v>10.6</v>
      </c>
    </row>
    <row r="272" spans="25:37" ht="16.5" customHeight="1" thickBot="1" x14ac:dyDescent="0.3">
      <c r="Y272" s="24">
        <v>276</v>
      </c>
      <c r="Z272" s="24">
        <v>280</v>
      </c>
      <c r="AA272" s="24">
        <v>70.269720100000001</v>
      </c>
      <c r="AB272" s="24">
        <v>14</v>
      </c>
      <c r="AC272" s="25">
        <v>2.84</v>
      </c>
      <c r="AD272" s="26">
        <v>2.5</v>
      </c>
      <c r="AE272" s="24" t="s">
        <v>123</v>
      </c>
      <c r="AF272" s="24">
        <v>0.2</v>
      </c>
      <c r="AG272" s="24">
        <v>5.2</v>
      </c>
      <c r="AH272" s="24">
        <v>2.1</v>
      </c>
      <c r="AI272" s="24">
        <v>2.5</v>
      </c>
      <c r="AJ272" s="24">
        <v>4.2</v>
      </c>
      <c r="AK272" s="24">
        <v>9.8000000000000007</v>
      </c>
    </row>
    <row r="273" spans="25:37" ht="16.5" customHeight="1" thickBot="1" x14ac:dyDescent="0.3">
      <c r="Y273" s="24">
        <v>306</v>
      </c>
      <c r="Z273" s="24">
        <v>273</v>
      </c>
      <c r="AA273" s="24">
        <v>-30.9722328</v>
      </c>
      <c r="AB273" s="24">
        <v>12.65</v>
      </c>
      <c r="AC273" s="25">
        <v>2.5299999999999998</v>
      </c>
      <c r="AD273" s="26">
        <v>2.5</v>
      </c>
      <c r="AE273" s="24" t="s">
        <v>133</v>
      </c>
      <c r="AF273" s="24">
        <v>1.35</v>
      </c>
      <c r="AG273" s="24">
        <v>4.2</v>
      </c>
      <c r="AH273" s="24">
        <v>1.75</v>
      </c>
      <c r="AI273" s="24">
        <v>2.7</v>
      </c>
      <c r="AJ273" s="24">
        <v>2.65</v>
      </c>
      <c r="AK273" s="24">
        <v>1.4</v>
      </c>
    </row>
    <row r="274" spans="25:37" ht="16.5" customHeight="1" thickBot="1" x14ac:dyDescent="0.3">
      <c r="Y274" s="24">
        <v>311</v>
      </c>
      <c r="Z274" s="24">
        <v>259</v>
      </c>
      <c r="AA274" s="24">
        <v>-47.890255000000003</v>
      </c>
      <c r="AB274" s="24">
        <v>12.45</v>
      </c>
      <c r="AC274" s="25">
        <v>2.38</v>
      </c>
      <c r="AD274" s="26">
        <v>2.4900000000000002</v>
      </c>
      <c r="AE274" s="24" t="s">
        <v>121</v>
      </c>
      <c r="AF274" s="24">
        <v>2.75</v>
      </c>
      <c r="AG274" s="24">
        <v>4.5999999999999996</v>
      </c>
      <c r="AH274" s="24">
        <v>2.85</v>
      </c>
      <c r="AI274" s="24">
        <v>-0.25</v>
      </c>
      <c r="AJ274" s="24">
        <v>1.95</v>
      </c>
      <c r="AK274" s="24">
        <v>0.6</v>
      </c>
    </row>
    <row r="275" spans="25:37" ht="16.5" customHeight="1" thickBot="1" x14ac:dyDescent="0.3">
      <c r="Y275" s="24">
        <v>373</v>
      </c>
      <c r="Z275" s="24">
        <v>287</v>
      </c>
      <c r="AA275" s="24">
        <v>-184.4734344</v>
      </c>
      <c r="AB275" s="24">
        <v>10.5</v>
      </c>
      <c r="AC275" s="25">
        <v>2.1800000000000002</v>
      </c>
      <c r="AD275" s="26">
        <v>2.48</v>
      </c>
      <c r="AE275" s="14"/>
      <c r="AF275" s="24">
        <v>1.4</v>
      </c>
      <c r="AG275" s="24">
        <v>4.8</v>
      </c>
      <c r="AH275" s="24">
        <v>0.4</v>
      </c>
      <c r="AI275" s="24">
        <v>3.3</v>
      </c>
      <c r="AJ275" s="24">
        <v>1</v>
      </c>
      <c r="AK275" s="24">
        <v>4.4000000000000004</v>
      </c>
    </row>
    <row r="276" spans="25:37" ht="16.5" customHeight="1" thickBot="1" x14ac:dyDescent="0.3">
      <c r="Y276" s="24">
        <v>352</v>
      </c>
      <c r="Z276" s="24">
        <v>283</v>
      </c>
      <c r="AA276" s="24">
        <v>-149.7603493</v>
      </c>
      <c r="AB276" s="24">
        <v>11.05</v>
      </c>
      <c r="AC276" s="25">
        <v>2.21</v>
      </c>
      <c r="AD276" s="26">
        <v>2.46</v>
      </c>
      <c r="AE276" s="24" t="s">
        <v>123</v>
      </c>
      <c r="AF276" s="24">
        <v>0.75</v>
      </c>
      <c r="AG276" s="24">
        <v>4</v>
      </c>
      <c r="AH276" s="24">
        <v>1.9</v>
      </c>
      <c r="AI276" s="24">
        <v>3.2</v>
      </c>
      <c r="AJ276" s="24">
        <v>1.2</v>
      </c>
      <c r="AK276" s="24">
        <v>13.4</v>
      </c>
    </row>
    <row r="277" spans="25:37" ht="16.5" customHeight="1" thickBot="1" x14ac:dyDescent="0.3">
      <c r="Y277" s="24">
        <v>255</v>
      </c>
      <c r="Z277" s="24">
        <v>285</v>
      </c>
      <c r="AA277" s="24">
        <v>135.8037128</v>
      </c>
      <c r="AB277" s="24">
        <v>14.65</v>
      </c>
      <c r="AC277" s="25">
        <v>3.04</v>
      </c>
      <c r="AD277" s="26">
        <v>2.4500000000000002</v>
      </c>
      <c r="AE277" s="14"/>
      <c r="AF277" s="24">
        <v>0.7</v>
      </c>
      <c r="AG277" s="24">
        <v>5</v>
      </c>
      <c r="AH277" s="24">
        <v>1.45</v>
      </c>
      <c r="AI277" s="24">
        <v>2.65</v>
      </c>
      <c r="AJ277" s="24">
        <v>5.4</v>
      </c>
      <c r="AK277" s="24">
        <v>4</v>
      </c>
    </row>
    <row r="278" spans="25:37" ht="16.5" customHeight="1" thickBot="1" x14ac:dyDescent="0.3">
      <c r="Y278" s="24">
        <v>220</v>
      </c>
      <c r="Z278" s="24">
        <v>270</v>
      </c>
      <c r="AA278" s="24">
        <v>264.55297760000002</v>
      </c>
      <c r="AB278" s="24">
        <v>16.399999999999999</v>
      </c>
      <c r="AC278" s="25">
        <v>3.28</v>
      </c>
      <c r="AD278" s="26">
        <v>2.4300000000000002</v>
      </c>
      <c r="AE278" s="14"/>
      <c r="AF278" s="24">
        <v>2.15</v>
      </c>
      <c r="AG278" s="24">
        <v>3.8</v>
      </c>
      <c r="AH278" s="24">
        <v>2.5499999999999998</v>
      </c>
      <c r="AI278" s="24">
        <v>1.2</v>
      </c>
      <c r="AJ278" s="24">
        <v>6.7</v>
      </c>
      <c r="AK278" s="24">
        <v>10.199999999999999</v>
      </c>
    </row>
    <row r="279" spans="25:37" ht="16.5" customHeight="1" thickBot="1" x14ac:dyDescent="0.3">
      <c r="Y279" s="24">
        <v>235</v>
      </c>
      <c r="Z279" s="24">
        <v>272</v>
      </c>
      <c r="AA279" s="24">
        <v>224.27771089999999</v>
      </c>
      <c r="AB279" s="24">
        <v>15.65</v>
      </c>
      <c r="AC279" s="25">
        <v>3.18</v>
      </c>
      <c r="AD279" s="26">
        <v>2.4300000000000002</v>
      </c>
      <c r="AE279" s="24" t="s">
        <v>122</v>
      </c>
      <c r="AF279" s="24">
        <v>2.85</v>
      </c>
      <c r="AG279" s="24">
        <v>3.2</v>
      </c>
      <c r="AH279" s="24">
        <v>1.8</v>
      </c>
      <c r="AI279" s="24">
        <v>1.85</v>
      </c>
      <c r="AJ279" s="24">
        <v>6.2</v>
      </c>
      <c r="AK279" s="24">
        <v>8.1999999999999993</v>
      </c>
    </row>
    <row r="280" spans="25:37" ht="16.5" customHeight="1" thickBot="1" x14ac:dyDescent="0.3">
      <c r="Y280" s="24">
        <v>269</v>
      </c>
      <c r="Z280" s="24">
        <v>274</v>
      </c>
      <c r="AA280" s="24">
        <v>86.9123242</v>
      </c>
      <c r="AB280" s="24">
        <v>14.1</v>
      </c>
      <c r="AC280" s="25">
        <v>2.8</v>
      </c>
      <c r="AD280" s="26">
        <v>2.4300000000000002</v>
      </c>
      <c r="AE280" s="24" t="s">
        <v>123</v>
      </c>
      <c r="AF280" s="24">
        <v>3.4</v>
      </c>
      <c r="AG280" s="24">
        <v>3.4</v>
      </c>
      <c r="AH280" s="24">
        <v>1.45</v>
      </c>
      <c r="AI280" s="24">
        <v>1.45</v>
      </c>
      <c r="AJ280" s="24">
        <v>4.3</v>
      </c>
      <c r="AK280" s="24">
        <v>10</v>
      </c>
    </row>
    <row r="281" spans="25:37" ht="16.5" customHeight="1" thickBot="1" x14ac:dyDescent="0.3">
      <c r="Y281" s="24">
        <v>296</v>
      </c>
      <c r="Z281" s="24">
        <v>277</v>
      </c>
      <c r="AA281" s="24">
        <v>-14.546093000000001</v>
      </c>
      <c r="AB281" s="24">
        <v>12.85</v>
      </c>
      <c r="AC281" s="25">
        <v>2.52</v>
      </c>
      <c r="AD281" s="26">
        <v>2.4300000000000002</v>
      </c>
      <c r="AE281" s="14"/>
      <c r="AF281" s="24">
        <v>3.6</v>
      </c>
      <c r="AG281" s="24">
        <v>3.2</v>
      </c>
      <c r="AH281" s="24">
        <v>1.25</v>
      </c>
      <c r="AI281" s="24">
        <v>1.65</v>
      </c>
      <c r="AJ281" s="24">
        <v>2.9</v>
      </c>
      <c r="AK281" s="24">
        <v>13</v>
      </c>
    </row>
    <row r="282" spans="25:37" ht="16.5" customHeight="1" thickBot="1" x14ac:dyDescent="0.3">
      <c r="Y282" s="24">
        <v>323</v>
      </c>
      <c r="Z282" s="24">
        <v>278</v>
      </c>
      <c r="AA282" s="24">
        <v>-75.688883799999999</v>
      </c>
      <c r="AB282" s="24">
        <v>11.9</v>
      </c>
      <c r="AC282" s="25">
        <v>2.35</v>
      </c>
      <c r="AD282" s="26">
        <v>2.4300000000000002</v>
      </c>
      <c r="AE282" s="24" t="s">
        <v>130</v>
      </c>
      <c r="AF282" s="24">
        <v>2.4500000000000002</v>
      </c>
      <c r="AG282" s="24">
        <v>3.8</v>
      </c>
      <c r="AH282" s="24">
        <v>2.0499999999999998</v>
      </c>
      <c r="AI282" s="24">
        <v>1.4</v>
      </c>
      <c r="AJ282" s="24">
        <v>2.0499999999999998</v>
      </c>
      <c r="AK282" s="24">
        <v>9</v>
      </c>
    </row>
    <row r="283" spans="25:37" ht="16.5" customHeight="1" thickBot="1" x14ac:dyDescent="0.3">
      <c r="Y283" s="24">
        <v>328</v>
      </c>
      <c r="Z283" s="24">
        <v>294</v>
      </c>
      <c r="AA283" s="24">
        <v>-88.535358400000007</v>
      </c>
      <c r="AB283" s="24">
        <v>11.8</v>
      </c>
      <c r="AC283" s="25">
        <v>2.4300000000000002</v>
      </c>
      <c r="AD283" s="26">
        <v>2.4</v>
      </c>
      <c r="AE283" s="14"/>
      <c r="AF283" s="24">
        <v>-0.15</v>
      </c>
      <c r="AG283" s="24">
        <v>2.4</v>
      </c>
      <c r="AH283" s="24">
        <v>1.3</v>
      </c>
      <c r="AI283" s="24">
        <v>6.05</v>
      </c>
      <c r="AJ283" s="24">
        <v>2.5499999999999998</v>
      </c>
      <c r="AK283" s="24">
        <v>6</v>
      </c>
    </row>
    <row r="284" spans="25:37" ht="16.5" customHeight="1" thickBot="1" x14ac:dyDescent="0.3">
      <c r="Y284" s="24">
        <v>367</v>
      </c>
      <c r="Z284" s="24">
        <v>282</v>
      </c>
      <c r="AA284" s="24">
        <v>-177.93932989999999</v>
      </c>
      <c r="AB284" s="24">
        <v>10.6</v>
      </c>
      <c r="AC284" s="25">
        <v>2.08</v>
      </c>
      <c r="AD284" s="26">
        <v>2.4</v>
      </c>
      <c r="AE284" s="14"/>
      <c r="AF284" s="24">
        <v>3.3</v>
      </c>
      <c r="AG284" s="24">
        <v>3.4</v>
      </c>
      <c r="AH284" s="24">
        <v>1.2</v>
      </c>
      <c r="AI284" s="24">
        <v>1.7</v>
      </c>
      <c r="AJ284" s="24">
        <v>0.8</v>
      </c>
      <c r="AK284" s="24">
        <v>13.6</v>
      </c>
    </row>
    <row r="285" spans="25:37" ht="16.5" customHeight="1" thickBot="1" x14ac:dyDescent="0.3">
      <c r="Y285" s="24">
        <v>403</v>
      </c>
      <c r="Z285" s="24">
        <v>289</v>
      </c>
      <c r="AA285" s="24">
        <v>-252.82047460000001</v>
      </c>
      <c r="AB285" s="24">
        <v>9.65</v>
      </c>
      <c r="AC285" s="25">
        <v>1.94</v>
      </c>
      <c r="AD285" s="26">
        <v>2.4</v>
      </c>
      <c r="AE285" s="24" t="s">
        <v>130</v>
      </c>
      <c r="AF285" s="24">
        <v>1.7</v>
      </c>
      <c r="AG285" s="24">
        <v>4.8</v>
      </c>
      <c r="AH285" s="24">
        <v>1.1499999999999999</v>
      </c>
      <c r="AI285" s="24">
        <v>1.95</v>
      </c>
      <c r="AJ285" s="24">
        <v>0.1</v>
      </c>
      <c r="AK285" s="24">
        <v>4.5999999999999996</v>
      </c>
    </row>
    <row r="286" spans="25:37" ht="16.5" customHeight="1" thickBot="1" x14ac:dyDescent="0.3">
      <c r="Y286" s="24">
        <v>200</v>
      </c>
      <c r="Z286" s="24">
        <v>269</v>
      </c>
      <c r="AA286" s="24">
        <v>372.53288559999999</v>
      </c>
      <c r="AB286" s="24">
        <v>17.75</v>
      </c>
      <c r="AC286" s="25">
        <v>3.55</v>
      </c>
      <c r="AD286" s="26">
        <v>2.39</v>
      </c>
      <c r="AE286" s="14"/>
      <c r="AF286" s="24">
        <v>2.4</v>
      </c>
      <c r="AG286" s="24">
        <v>1.2</v>
      </c>
      <c r="AH286" s="24">
        <v>2.5499999999999998</v>
      </c>
      <c r="AI286" s="24">
        <v>3.4</v>
      </c>
      <c r="AJ286" s="24">
        <v>8.1999999999999993</v>
      </c>
      <c r="AK286" s="24">
        <v>4.2</v>
      </c>
    </row>
    <row r="287" spans="25:37" ht="16.5" customHeight="1" thickBot="1" x14ac:dyDescent="0.3">
      <c r="Y287" s="24">
        <v>202</v>
      </c>
      <c r="Z287" s="24">
        <v>263</v>
      </c>
      <c r="AA287" s="24">
        <v>363.21976849999999</v>
      </c>
      <c r="AB287" s="24">
        <v>17.600000000000001</v>
      </c>
      <c r="AC287" s="25">
        <v>3.46</v>
      </c>
      <c r="AD287" s="26">
        <v>2.39</v>
      </c>
      <c r="AE287" s="24" t="s">
        <v>122</v>
      </c>
      <c r="AF287" s="24">
        <v>1.35</v>
      </c>
      <c r="AG287" s="24">
        <v>2.6</v>
      </c>
      <c r="AH287" s="24">
        <v>4.5999999999999996</v>
      </c>
      <c r="AI287" s="24">
        <v>1</v>
      </c>
      <c r="AJ287" s="24">
        <v>7.75</v>
      </c>
      <c r="AK287" s="24">
        <v>8</v>
      </c>
    </row>
    <row r="288" spans="25:37" ht="16.5" customHeight="1" thickBot="1" x14ac:dyDescent="0.3">
      <c r="Y288" s="24">
        <v>283</v>
      </c>
      <c r="Z288" s="24">
        <v>284</v>
      </c>
      <c r="AA288" s="24">
        <v>44.984439799999997</v>
      </c>
      <c r="AB288" s="24">
        <v>13.65</v>
      </c>
      <c r="AC288" s="25">
        <v>2.71</v>
      </c>
      <c r="AD288" s="26">
        <v>2.38</v>
      </c>
      <c r="AE288" s="24" t="s">
        <v>118</v>
      </c>
      <c r="AF288" s="24">
        <v>2.9</v>
      </c>
      <c r="AG288" s="24">
        <v>2.6</v>
      </c>
      <c r="AH288" s="24">
        <v>1.1499999999999999</v>
      </c>
      <c r="AI288" s="24">
        <v>2.85</v>
      </c>
      <c r="AJ288" s="24">
        <v>4.05</v>
      </c>
      <c r="AK288" s="24">
        <v>10.6</v>
      </c>
    </row>
    <row r="289" spans="25:37" ht="16.5" customHeight="1" thickBot="1" x14ac:dyDescent="0.3">
      <c r="Y289" s="24">
        <v>366</v>
      </c>
      <c r="Z289" s="24">
        <v>288</v>
      </c>
      <c r="AA289" s="24">
        <v>-175.7829285</v>
      </c>
      <c r="AB289" s="24">
        <v>10.65</v>
      </c>
      <c r="AC289" s="25">
        <v>2.13</v>
      </c>
      <c r="AD289" s="26">
        <v>2.38</v>
      </c>
      <c r="AE289" s="24" t="s">
        <v>121</v>
      </c>
      <c r="AF289" s="24">
        <v>3.55</v>
      </c>
      <c r="AG289" s="24">
        <v>2.2000000000000002</v>
      </c>
      <c r="AH289" s="24">
        <v>0.05</v>
      </c>
      <c r="AI289" s="24">
        <v>3.7</v>
      </c>
      <c r="AJ289" s="24">
        <v>1.1499999999999999</v>
      </c>
      <c r="AK289" s="24">
        <v>1.2</v>
      </c>
    </row>
    <row r="290" spans="25:37" ht="16.5" customHeight="1" thickBot="1" x14ac:dyDescent="0.3">
      <c r="Y290" s="24">
        <v>218</v>
      </c>
      <c r="Z290" s="24">
        <v>271</v>
      </c>
      <c r="AA290" s="24">
        <v>269.70988269999998</v>
      </c>
      <c r="AB290" s="24">
        <v>16.600000000000001</v>
      </c>
      <c r="AC290" s="25">
        <v>3.25</v>
      </c>
      <c r="AD290" s="26">
        <v>2.36</v>
      </c>
      <c r="AE290" s="14"/>
      <c r="AF290" s="24">
        <v>3.2</v>
      </c>
      <c r="AG290" s="24">
        <v>1.4</v>
      </c>
      <c r="AH290" s="24">
        <v>2.35</v>
      </c>
      <c r="AI290" s="24">
        <v>2.5</v>
      </c>
      <c r="AJ290" s="24">
        <v>6.8</v>
      </c>
      <c r="AK290" s="24">
        <v>7.8</v>
      </c>
    </row>
    <row r="291" spans="25:37" ht="16.5" customHeight="1" thickBot="1" x14ac:dyDescent="0.3">
      <c r="Y291" s="24">
        <v>271</v>
      </c>
      <c r="Z291" s="24">
        <v>295</v>
      </c>
      <c r="AA291" s="24">
        <v>85.397548700000002</v>
      </c>
      <c r="AB291" s="24">
        <v>14.1</v>
      </c>
      <c r="AC291" s="25">
        <v>2.9</v>
      </c>
      <c r="AD291" s="26">
        <v>2.36</v>
      </c>
      <c r="AE291" s="24" t="s">
        <v>123</v>
      </c>
      <c r="AF291" s="24">
        <v>1.9</v>
      </c>
      <c r="AG291" s="24">
        <v>4.2</v>
      </c>
      <c r="AH291" s="24">
        <v>0.6</v>
      </c>
      <c r="AI291" s="24">
        <v>2.75</v>
      </c>
      <c r="AJ291" s="24">
        <v>5.05</v>
      </c>
      <c r="AK291" s="24">
        <v>0.6</v>
      </c>
    </row>
    <row r="292" spans="25:37" ht="16.5" customHeight="1" thickBot="1" x14ac:dyDescent="0.3">
      <c r="Y292" s="24">
        <v>342</v>
      </c>
      <c r="Z292" s="24">
        <v>276</v>
      </c>
      <c r="AA292" s="24">
        <v>-114.65466790000001</v>
      </c>
      <c r="AB292" s="24">
        <v>11.4</v>
      </c>
      <c r="AC292" s="25">
        <v>2.1800000000000002</v>
      </c>
      <c r="AD292" s="26">
        <v>2.35</v>
      </c>
      <c r="AE292" s="14"/>
      <c r="AF292" s="24">
        <v>2.5499999999999998</v>
      </c>
      <c r="AG292" s="24">
        <v>2</v>
      </c>
      <c r="AH292" s="24">
        <v>2.85</v>
      </c>
      <c r="AI292" s="24">
        <v>2</v>
      </c>
      <c r="AJ292" s="24">
        <v>1.5</v>
      </c>
      <c r="AK292" s="24">
        <v>7.2</v>
      </c>
    </row>
    <row r="293" spans="25:37" ht="16.5" customHeight="1" thickBot="1" x14ac:dyDescent="0.3">
      <c r="Y293" s="24">
        <v>226</v>
      </c>
      <c r="Z293" s="24">
        <v>268</v>
      </c>
      <c r="AA293" s="24">
        <v>250.30500789999999</v>
      </c>
      <c r="AB293" s="24">
        <v>16</v>
      </c>
      <c r="AC293" s="25">
        <v>3.16</v>
      </c>
      <c r="AD293" s="26">
        <v>2.34</v>
      </c>
      <c r="AE293" s="14"/>
      <c r="AF293" s="24">
        <v>1.75</v>
      </c>
      <c r="AG293" s="24">
        <v>3.2</v>
      </c>
      <c r="AH293" s="24">
        <v>4.2</v>
      </c>
      <c r="AI293" s="24">
        <v>0.2</v>
      </c>
      <c r="AJ293" s="24">
        <v>6.45</v>
      </c>
      <c r="AK293" s="24">
        <v>5.4</v>
      </c>
    </row>
    <row r="294" spans="25:37" ht="16.5" customHeight="1" thickBot="1" x14ac:dyDescent="0.3">
      <c r="Y294" s="24">
        <v>343</v>
      </c>
      <c r="Z294" s="24">
        <v>281</v>
      </c>
      <c r="AA294" s="24">
        <v>-120.8405578</v>
      </c>
      <c r="AB294" s="24">
        <v>11.3</v>
      </c>
      <c r="AC294" s="25">
        <v>2.17</v>
      </c>
      <c r="AD294" s="26">
        <v>2.33</v>
      </c>
      <c r="AE294" s="14"/>
      <c r="AF294" s="24">
        <v>4.5</v>
      </c>
      <c r="AG294" s="24">
        <v>3.4</v>
      </c>
      <c r="AH294" s="24">
        <v>1.75</v>
      </c>
      <c r="AI294" s="24">
        <v>-0.35</v>
      </c>
      <c r="AJ294" s="24">
        <v>1.55</v>
      </c>
      <c r="AK294" s="24">
        <v>10</v>
      </c>
    </row>
    <row r="295" spans="25:37" ht="16.5" customHeight="1" thickBot="1" x14ac:dyDescent="0.3">
      <c r="Y295" s="24">
        <v>348</v>
      </c>
      <c r="Z295" s="24">
        <v>297</v>
      </c>
      <c r="AA295" s="24">
        <v>-136.07784269999999</v>
      </c>
      <c r="AB295" s="24">
        <v>11.1</v>
      </c>
      <c r="AC295" s="25">
        <v>2.2599999999999998</v>
      </c>
      <c r="AD295" s="26">
        <v>2.33</v>
      </c>
      <c r="AE295" s="14"/>
      <c r="AF295" s="24">
        <v>1.7</v>
      </c>
      <c r="AG295" s="24">
        <v>3.8</v>
      </c>
      <c r="AH295" s="24">
        <v>1.1000000000000001</v>
      </c>
      <c r="AI295" s="24">
        <v>2.7</v>
      </c>
      <c r="AJ295" s="24">
        <v>2</v>
      </c>
      <c r="AK295" s="24">
        <v>5.8</v>
      </c>
    </row>
    <row r="296" spans="25:37" ht="16.5" customHeight="1" thickBot="1" x14ac:dyDescent="0.3">
      <c r="Y296" s="24">
        <v>399</v>
      </c>
      <c r="Z296" s="24">
        <v>299</v>
      </c>
      <c r="AA296" s="24">
        <v>-244.94181510000001</v>
      </c>
      <c r="AB296" s="24">
        <v>9.6999999999999993</v>
      </c>
      <c r="AC296" s="25">
        <v>1.98</v>
      </c>
      <c r="AD296" s="26">
        <v>2.33</v>
      </c>
      <c r="AE296" s="14"/>
      <c r="AF296" s="24">
        <v>1.8</v>
      </c>
      <c r="AG296" s="24">
        <v>3.4</v>
      </c>
      <c r="AH296" s="24">
        <v>0.55000000000000004</v>
      </c>
      <c r="AI296" s="24">
        <v>3.55</v>
      </c>
      <c r="AJ296" s="24">
        <v>0.6</v>
      </c>
      <c r="AK296" s="24">
        <v>8.8000000000000007</v>
      </c>
    </row>
    <row r="297" spans="25:37" ht="16.5" customHeight="1" thickBot="1" x14ac:dyDescent="0.3">
      <c r="Y297" s="24">
        <v>361</v>
      </c>
      <c r="Z297" s="24">
        <v>307</v>
      </c>
      <c r="AA297" s="24">
        <v>-164.5031281</v>
      </c>
      <c r="AB297" s="24">
        <v>10.9</v>
      </c>
      <c r="AC297" s="25">
        <v>2.2200000000000002</v>
      </c>
      <c r="AD297" s="26">
        <v>2.31</v>
      </c>
      <c r="AE297" s="14"/>
      <c r="AF297" s="24">
        <v>0.3</v>
      </c>
      <c r="AG297" s="24">
        <v>-0.2</v>
      </c>
      <c r="AH297" s="24">
        <v>0.6</v>
      </c>
      <c r="AI297" s="24">
        <v>8.5500000000000007</v>
      </c>
      <c r="AJ297" s="24">
        <v>1.85</v>
      </c>
      <c r="AK297" s="24">
        <v>6.8</v>
      </c>
    </row>
    <row r="298" spans="25:37" ht="16.5" customHeight="1" thickBot="1" x14ac:dyDescent="0.3">
      <c r="Y298" s="24">
        <v>251</v>
      </c>
      <c r="Z298" s="24">
        <v>291</v>
      </c>
      <c r="AA298" s="24">
        <v>142.0570879</v>
      </c>
      <c r="AB298" s="24">
        <v>14.85</v>
      </c>
      <c r="AC298" s="25">
        <v>2.97</v>
      </c>
      <c r="AD298" s="26">
        <v>2.29</v>
      </c>
      <c r="AE298" s="24" t="s">
        <v>131</v>
      </c>
      <c r="AF298" s="24">
        <v>2.5</v>
      </c>
      <c r="AG298" s="24">
        <v>3.8</v>
      </c>
      <c r="AH298" s="24">
        <v>1.8</v>
      </c>
      <c r="AI298" s="24">
        <v>1.05</v>
      </c>
      <c r="AJ298" s="24">
        <v>5.7</v>
      </c>
      <c r="AK298" s="24">
        <v>7</v>
      </c>
    </row>
    <row r="299" spans="25:37" ht="16.5" customHeight="1" thickBot="1" x14ac:dyDescent="0.3">
      <c r="Y299" s="24">
        <v>315</v>
      </c>
      <c r="Z299" s="24">
        <v>275</v>
      </c>
      <c r="AA299" s="24">
        <v>-56.913189299999999</v>
      </c>
      <c r="AB299" s="24">
        <v>12.2</v>
      </c>
      <c r="AC299" s="25">
        <v>2.29</v>
      </c>
      <c r="AD299" s="26">
        <v>2.29</v>
      </c>
      <c r="AE299" s="14"/>
      <c r="AF299" s="24">
        <v>2.2999999999999998</v>
      </c>
      <c r="AG299" s="24">
        <v>2.6</v>
      </c>
      <c r="AH299" s="24">
        <v>4.05</v>
      </c>
      <c r="AI299" s="24">
        <v>0.2</v>
      </c>
      <c r="AJ299" s="24">
        <v>2.2999999999999998</v>
      </c>
      <c r="AK299" s="24">
        <v>4.5999999999999996</v>
      </c>
    </row>
    <row r="300" spans="25:37" ht="16.5" customHeight="1" thickBot="1" x14ac:dyDescent="0.3">
      <c r="Y300" s="24">
        <v>331</v>
      </c>
      <c r="Z300" s="24">
        <v>303</v>
      </c>
      <c r="AA300" s="24">
        <v>-96.117212300000006</v>
      </c>
      <c r="AB300" s="24">
        <v>11.7</v>
      </c>
      <c r="AC300" s="25">
        <v>2.38</v>
      </c>
      <c r="AD300" s="26">
        <v>2.29</v>
      </c>
      <c r="AE300" s="24" t="s">
        <v>115</v>
      </c>
      <c r="AF300" s="24">
        <v>1.75</v>
      </c>
      <c r="AG300" s="24">
        <v>4</v>
      </c>
      <c r="AH300" s="24">
        <v>0.95</v>
      </c>
      <c r="AI300" s="24">
        <v>2.4500000000000002</v>
      </c>
      <c r="AJ300" s="24">
        <v>2.75</v>
      </c>
      <c r="AK300" s="24">
        <v>10.4</v>
      </c>
    </row>
    <row r="301" spans="25:37" ht="16.5" customHeight="1" thickBot="1" x14ac:dyDescent="0.3">
      <c r="Y301" s="24">
        <v>337</v>
      </c>
      <c r="Z301" s="24">
        <v>305</v>
      </c>
      <c r="AA301" s="24">
        <v>-106.6252594</v>
      </c>
      <c r="AB301" s="24">
        <v>11.55</v>
      </c>
      <c r="AC301" s="25">
        <v>2.36</v>
      </c>
      <c r="AD301" s="26">
        <v>2.29</v>
      </c>
      <c r="AE301" s="14"/>
      <c r="AF301" s="24">
        <v>2.85</v>
      </c>
      <c r="AG301" s="24">
        <v>4.5999999999999996</v>
      </c>
      <c r="AH301" s="24">
        <v>0.2</v>
      </c>
      <c r="AI301" s="24">
        <v>1.5</v>
      </c>
      <c r="AJ301" s="24">
        <v>2.65</v>
      </c>
      <c r="AK301" s="24">
        <v>10.8</v>
      </c>
    </row>
    <row r="302" spans="25:37" ht="16.5" customHeight="1" thickBot="1" x14ac:dyDescent="0.3">
      <c r="Y302" s="24">
        <v>256</v>
      </c>
      <c r="Z302" s="24">
        <v>286</v>
      </c>
      <c r="AA302" s="24">
        <v>135.59337619999999</v>
      </c>
      <c r="AB302" s="24">
        <v>14.65</v>
      </c>
      <c r="AC302" s="25">
        <v>2.9</v>
      </c>
      <c r="AD302" s="26">
        <v>2.2799999999999998</v>
      </c>
      <c r="AE302" s="24" t="s">
        <v>117</v>
      </c>
      <c r="AF302" s="24">
        <v>0.5</v>
      </c>
      <c r="AG302" s="24">
        <v>2</v>
      </c>
      <c r="AH302" s="24">
        <v>3.7</v>
      </c>
      <c r="AI302" s="24">
        <v>2.9</v>
      </c>
      <c r="AJ302" s="24">
        <v>5.4</v>
      </c>
      <c r="AK302" s="24">
        <v>11.8</v>
      </c>
    </row>
    <row r="303" spans="25:37" ht="16.5" customHeight="1" thickBot="1" x14ac:dyDescent="0.3">
      <c r="Y303" s="24">
        <v>275</v>
      </c>
      <c r="Z303" s="24">
        <v>298</v>
      </c>
      <c r="AA303" s="24">
        <v>78.927595100000005</v>
      </c>
      <c r="AB303" s="24">
        <v>14</v>
      </c>
      <c r="AC303" s="25">
        <v>2.82</v>
      </c>
      <c r="AD303" s="26">
        <v>2.2799999999999998</v>
      </c>
      <c r="AE303" s="14"/>
      <c r="AF303" s="24">
        <v>2.7</v>
      </c>
      <c r="AG303" s="24">
        <v>5</v>
      </c>
      <c r="AH303" s="24">
        <v>1.4</v>
      </c>
      <c r="AI303" s="24">
        <v>0</v>
      </c>
      <c r="AJ303" s="24">
        <v>5</v>
      </c>
      <c r="AK303" s="24">
        <v>6</v>
      </c>
    </row>
    <row r="304" spans="25:37" ht="16.5" customHeight="1" thickBot="1" x14ac:dyDescent="0.3">
      <c r="Y304" s="24">
        <v>284</v>
      </c>
      <c r="Z304" s="24">
        <v>296</v>
      </c>
      <c r="AA304" s="24">
        <v>41.876892099999999</v>
      </c>
      <c r="AB304" s="24">
        <v>13.55</v>
      </c>
      <c r="AC304" s="25">
        <v>2.71</v>
      </c>
      <c r="AD304" s="26">
        <v>2.2799999999999998</v>
      </c>
      <c r="AE304" s="14"/>
      <c r="AF304" s="24">
        <v>3.2</v>
      </c>
      <c r="AG304" s="24">
        <v>2.4</v>
      </c>
      <c r="AH304" s="24">
        <v>0.8</v>
      </c>
      <c r="AI304" s="24">
        <v>2.7</v>
      </c>
      <c r="AJ304" s="24">
        <v>4.45</v>
      </c>
      <c r="AK304" s="24">
        <v>7.6</v>
      </c>
    </row>
    <row r="305" spans="25:37" ht="16.5" customHeight="1" thickBot="1" x14ac:dyDescent="0.3">
      <c r="Y305" s="24">
        <v>280</v>
      </c>
      <c r="Z305" s="24">
        <v>293</v>
      </c>
      <c r="AA305" s="24">
        <v>61.002296399999999</v>
      </c>
      <c r="AB305" s="24">
        <v>13.65</v>
      </c>
      <c r="AC305" s="25">
        <v>2.73</v>
      </c>
      <c r="AD305" s="26">
        <v>2.2599999999999998</v>
      </c>
      <c r="AE305" s="24" t="s">
        <v>124</v>
      </c>
      <c r="AF305" s="24">
        <v>2.4</v>
      </c>
      <c r="AG305" s="24">
        <v>3.6</v>
      </c>
      <c r="AH305" s="24">
        <v>2.1</v>
      </c>
      <c r="AI305" s="24">
        <v>0.95</v>
      </c>
      <c r="AJ305" s="24">
        <v>4.5999999999999996</v>
      </c>
      <c r="AK305" s="24">
        <v>2.4</v>
      </c>
    </row>
    <row r="306" spans="25:37" ht="16.5" customHeight="1" thickBot="1" x14ac:dyDescent="0.3">
      <c r="Y306" s="24">
        <v>289</v>
      </c>
      <c r="Z306" s="24">
        <v>308</v>
      </c>
      <c r="AA306" s="24">
        <v>14.0946388</v>
      </c>
      <c r="AB306" s="24">
        <v>13.4</v>
      </c>
      <c r="AC306" s="25">
        <v>2.68</v>
      </c>
      <c r="AD306" s="26">
        <v>2.2599999999999998</v>
      </c>
      <c r="AE306" s="14"/>
      <c r="AF306" s="24">
        <v>2</v>
      </c>
      <c r="AG306" s="24">
        <v>6</v>
      </c>
      <c r="AH306" s="24">
        <v>1.25</v>
      </c>
      <c r="AI306" s="24">
        <v>-0.2</v>
      </c>
      <c r="AJ306" s="24">
        <v>4.3499999999999996</v>
      </c>
      <c r="AK306" s="24">
        <v>8</v>
      </c>
    </row>
    <row r="307" spans="25:37" ht="16.5" customHeight="1" thickBot="1" x14ac:dyDescent="0.3">
      <c r="Y307" s="24">
        <v>321</v>
      </c>
      <c r="Z307" s="24">
        <v>300</v>
      </c>
      <c r="AA307" s="24">
        <v>-73.708457899999999</v>
      </c>
      <c r="AB307" s="24">
        <v>12.05</v>
      </c>
      <c r="AC307" s="25">
        <v>2.41</v>
      </c>
      <c r="AD307" s="26">
        <v>2.2599999999999998</v>
      </c>
      <c r="AE307" s="24" t="s">
        <v>134</v>
      </c>
      <c r="AF307" s="24">
        <v>1.1499999999999999</v>
      </c>
      <c r="AG307" s="24">
        <v>4.8</v>
      </c>
      <c r="AH307" s="24">
        <v>2.0499999999999998</v>
      </c>
      <c r="AI307" s="24">
        <v>1.05</v>
      </c>
      <c r="AJ307" s="24">
        <v>3</v>
      </c>
      <c r="AK307" s="24">
        <v>0.8</v>
      </c>
    </row>
    <row r="308" spans="25:37" ht="16.5" customHeight="1" thickBot="1" x14ac:dyDescent="0.3">
      <c r="Y308" s="24">
        <v>338</v>
      </c>
      <c r="Z308" s="24">
        <v>302</v>
      </c>
      <c r="AA308" s="24">
        <v>-108.37006</v>
      </c>
      <c r="AB308" s="24">
        <v>11.5</v>
      </c>
      <c r="AC308" s="25">
        <v>2.3199999999999998</v>
      </c>
      <c r="AD308" s="26">
        <v>2.2599999999999998</v>
      </c>
      <c r="AE308" s="14"/>
      <c r="AF308" s="24">
        <v>0.45</v>
      </c>
      <c r="AG308" s="24">
        <v>3.8</v>
      </c>
      <c r="AH308" s="24">
        <v>2.2000000000000002</v>
      </c>
      <c r="AI308" s="24">
        <v>2.6</v>
      </c>
      <c r="AJ308" s="24">
        <v>2.5499999999999998</v>
      </c>
      <c r="AK308" s="24">
        <v>11.4</v>
      </c>
    </row>
    <row r="309" spans="25:37" ht="16.5" customHeight="1" thickBot="1" x14ac:dyDescent="0.3">
      <c r="Y309" s="24">
        <v>412</v>
      </c>
      <c r="Z309" s="24">
        <v>310</v>
      </c>
      <c r="AA309" s="24">
        <v>-285.06698130000001</v>
      </c>
      <c r="AB309" s="24">
        <v>9.25</v>
      </c>
      <c r="AC309" s="25">
        <v>1.85</v>
      </c>
      <c r="AD309" s="26">
        <v>2.2599999999999998</v>
      </c>
      <c r="AE309" s="24" t="s">
        <v>121</v>
      </c>
      <c r="AF309" s="24">
        <v>0.8</v>
      </c>
      <c r="AG309" s="24">
        <v>3.6</v>
      </c>
      <c r="AH309" s="24">
        <v>1.55</v>
      </c>
      <c r="AI309" s="24">
        <v>3.1</v>
      </c>
      <c r="AJ309" s="24">
        <v>0.2</v>
      </c>
      <c r="AK309" s="24">
        <v>-1.4</v>
      </c>
    </row>
    <row r="310" spans="25:37" ht="16.5" customHeight="1" thickBot="1" x14ac:dyDescent="0.3">
      <c r="Y310" s="24">
        <v>278</v>
      </c>
      <c r="Z310" s="24">
        <v>304</v>
      </c>
      <c r="AA310" s="24">
        <v>63.195259100000001</v>
      </c>
      <c r="AB310" s="24">
        <v>13.85</v>
      </c>
      <c r="AC310" s="25">
        <v>2.8</v>
      </c>
      <c r="AD310" s="26">
        <v>2.25</v>
      </c>
      <c r="AE310" s="24" t="s">
        <v>123</v>
      </c>
      <c r="AF310" s="24">
        <v>1.8</v>
      </c>
      <c r="AG310" s="24">
        <v>3</v>
      </c>
      <c r="AH310" s="24">
        <v>1.2</v>
      </c>
      <c r="AI310" s="24">
        <v>3</v>
      </c>
      <c r="AJ310" s="24">
        <v>5</v>
      </c>
      <c r="AK310" s="24">
        <v>1.8</v>
      </c>
    </row>
    <row r="311" spans="25:37" ht="16.5" customHeight="1" thickBot="1" x14ac:dyDescent="0.3">
      <c r="Y311" s="24">
        <v>359</v>
      </c>
      <c r="Z311" s="24">
        <v>316</v>
      </c>
      <c r="AA311" s="24">
        <v>-159.5572975</v>
      </c>
      <c r="AB311" s="24">
        <v>10.9</v>
      </c>
      <c r="AC311" s="25">
        <v>2.19</v>
      </c>
      <c r="AD311" s="26">
        <v>2.21</v>
      </c>
      <c r="AE311" s="14"/>
      <c r="AF311" s="24">
        <v>1.7</v>
      </c>
      <c r="AG311" s="24">
        <v>3.4</v>
      </c>
      <c r="AH311" s="24">
        <v>1.1499999999999999</v>
      </c>
      <c r="AI311" s="24">
        <v>2.6</v>
      </c>
      <c r="AJ311" s="24">
        <v>2.1</v>
      </c>
      <c r="AK311" s="24">
        <v>5.6</v>
      </c>
    </row>
    <row r="312" spans="25:37" ht="16.5" customHeight="1" thickBot="1" x14ac:dyDescent="0.3">
      <c r="Y312" s="24">
        <v>297</v>
      </c>
      <c r="Z312" s="24">
        <v>337</v>
      </c>
      <c r="AA312" s="24">
        <v>-15.3285065</v>
      </c>
      <c r="AB312" s="24">
        <v>12.85</v>
      </c>
      <c r="AC312" s="25">
        <v>2.68</v>
      </c>
      <c r="AD312" s="26">
        <v>2.19</v>
      </c>
      <c r="AE312" s="24" t="s">
        <v>117</v>
      </c>
      <c r="AF312" s="24">
        <v>1.05</v>
      </c>
      <c r="AG312" s="24">
        <v>5.4</v>
      </c>
      <c r="AH312" s="24">
        <v>0.25</v>
      </c>
      <c r="AI312" s="24">
        <v>2.0499999999999998</v>
      </c>
      <c r="AJ312" s="24">
        <v>4.6500000000000004</v>
      </c>
      <c r="AK312" s="24">
        <v>4.4000000000000004</v>
      </c>
    </row>
    <row r="313" spans="25:37" ht="16.5" customHeight="1" thickBot="1" x14ac:dyDescent="0.3">
      <c r="Y313" s="24">
        <v>300</v>
      </c>
      <c r="Z313" s="24">
        <v>317</v>
      </c>
      <c r="AA313" s="24">
        <v>-16.7822876</v>
      </c>
      <c r="AB313" s="24">
        <v>12.8</v>
      </c>
      <c r="AC313" s="25">
        <v>2.57</v>
      </c>
      <c r="AD313" s="26">
        <v>2.19</v>
      </c>
      <c r="AE313" s="14"/>
      <c r="AF313" s="24">
        <v>2.5</v>
      </c>
      <c r="AG313" s="24">
        <v>3.8</v>
      </c>
      <c r="AH313" s="24">
        <v>1.05</v>
      </c>
      <c r="AI313" s="24">
        <v>1.4</v>
      </c>
      <c r="AJ313" s="24">
        <v>4.0999999999999996</v>
      </c>
      <c r="AK313" s="24">
        <v>13</v>
      </c>
    </row>
    <row r="314" spans="25:37" ht="16.5" customHeight="1" thickBot="1" x14ac:dyDescent="0.3">
      <c r="Y314" s="24">
        <v>234</v>
      </c>
      <c r="Z314" s="24">
        <v>312</v>
      </c>
      <c r="AA314" s="24">
        <v>230.05516019999999</v>
      </c>
      <c r="AB314" s="24">
        <v>15.7</v>
      </c>
      <c r="AC314" s="25">
        <v>3.21</v>
      </c>
      <c r="AD314" s="26">
        <v>2.16</v>
      </c>
      <c r="AE314" s="24" t="s">
        <v>122</v>
      </c>
      <c r="AF314" s="24">
        <v>2.2999999999999998</v>
      </c>
      <c r="AG314" s="24">
        <v>3.2</v>
      </c>
      <c r="AH314" s="24">
        <v>1.95</v>
      </c>
      <c r="AI314" s="24">
        <v>1.2</v>
      </c>
      <c r="AJ314" s="24">
        <v>7.4</v>
      </c>
      <c r="AK314" s="24">
        <v>6</v>
      </c>
    </row>
    <row r="315" spans="25:37" ht="16.5" customHeight="1" thickBot="1" x14ac:dyDescent="0.3">
      <c r="Y315" s="24">
        <v>293</v>
      </c>
      <c r="Z315" s="24">
        <v>333</v>
      </c>
      <c r="AA315" s="24">
        <v>-10.310893999999999</v>
      </c>
      <c r="AB315" s="24">
        <v>13.2</v>
      </c>
      <c r="AC315" s="25">
        <v>2.65</v>
      </c>
      <c r="AD315" s="26">
        <v>2.16</v>
      </c>
      <c r="AE315" s="14"/>
      <c r="AF315" s="24">
        <v>0</v>
      </c>
      <c r="AG315" s="24">
        <v>4.4000000000000004</v>
      </c>
      <c r="AH315" s="24">
        <v>1.55</v>
      </c>
      <c r="AI315" s="24">
        <v>2.7</v>
      </c>
      <c r="AJ315" s="24">
        <v>4.5999999999999996</v>
      </c>
      <c r="AK315" s="24">
        <v>13.4</v>
      </c>
    </row>
    <row r="316" spans="25:37" ht="16.5" customHeight="1" thickBot="1" x14ac:dyDescent="0.3">
      <c r="Y316" s="24">
        <v>340</v>
      </c>
      <c r="Z316" s="24">
        <v>301</v>
      </c>
      <c r="AA316" s="24">
        <v>-113.5185165</v>
      </c>
      <c r="AB316" s="24">
        <v>11.45</v>
      </c>
      <c r="AC316" s="25">
        <v>2.2200000000000002</v>
      </c>
      <c r="AD316" s="26">
        <v>2.16</v>
      </c>
      <c r="AE316" s="24" t="s">
        <v>117</v>
      </c>
      <c r="AF316" s="24">
        <v>1.4</v>
      </c>
      <c r="AG316" s="24">
        <v>4</v>
      </c>
      <c r="AH316" s="24">
        <v>3.25</v>
      </c>
      <c r="AI316" s="24">
        <v>0</v>
      </c>
      <c r="AJ316" s="24">
        <v>2.4500000000000002</v>
      </c>
      <c r="AK316" s="24">
        <v>4.8</v>
      </c>
    </row>
    <row r="317" spans="25:37" ht="16.5" customHeight="1" thickBot="1" x14ac:dyDescent="0.3">
      <c r="Y317" s="24">
        <v>298</v>
      </c>
      <c r="Z317" s="24">
        <v>330</v>
      </c>
      <c r="AA317" s="24">
        <v>-16.257153500000001</v>
      </c>
      <c r="AB317" s="24">
        <v>12.85</v>
      </c>
      <c r="AC317" s="25">
        <v>2.61</v>
      </c>
      <c r="AD317" s="26">
        <v>2.15</v>
      </c>
      <c r="AE317" s="14"/>
      <c r="AF317" s="24">
        <v>2.1</v>
      </c>
      <c r="AG317" s="24">
        <v>3.2</v>
      </c>
      <c r="AH317" s="24">
        <v>0.5</v>
      </c>
      <c r="AI317" s="24">
        <v>2.8</v>
      </c>
      <c r="AJ317" s="24">
        <v>4.45</v>
      </c>
      <c r="AK317" s="24">
        <v>12.6</v>
      </c>
    </row>
    <row r="318" spans="25:37" ht="16.5" customHeight="1" thickBot="1" x14ac:dyDescent="0.3">
      <c r="Y318" s="24">
        <v>301</v>
      </c>
      <c r="Z318" s="24">
        <v>324</v>
      </c>
      <c r="AA318" s="24">
        <v>-19.531469300000001</v>
      </c>
      <c r="AB318" s="24">
        <v>12.75</v>
      </c>
      <c r="AC318" s="25">
        <v>2.57</v>
      </c>
      <c r="AD318" s="26">
        <v>2.15</v>
      </c>
      <c r="AE318" s="14"/>
      <c r="AF318" s="24">
        <v>2.2000000000000002</v>
      </c>
      <c r="AG318" s="24">
        <v>4.4000000000000004</v>
      </c>
      <c r="AH318" s="24">
        <v>1.2</v>
      </c>
      <c r="AI318" s="24">
        <v>0.8</v>
      </c>
      <c r="AJ318" s="24">
        <v>4.25</v>
      </c>
      <c r="AK318" s="24">
        <v>10.6</v>
      </c>
    </row>
    <row r="319" spans="25:37" ht="16.5" customHeight="1" thickBot="1" x14ac:dyDescent="0.3">
      <c r="Y319" s="24">
        <v>304</v>
      </c>
      <c r="Z319" s="24">
        <v>313</v>
      </c>
      <c r="AA319" s="24">
        <v>-26.7360346</v>
      </c>
      <c r="AB319" s="24">
        <v>12.65</v>
      </c>
      <c r="AC319" s="25">
        <v>2.4900000000000002</v>
      </c>
      <c r="AD319" s="26">
        <v>2.15</v>
      </c>
      <c r="AE319" s="14"/>
      <c r="AF319" s="24">
        <v>2.25</v>
      </c>
      <c r="AG319" s="24">
        <v>2.4</v>
      </c>
      <c r="AH319" s="24">
        <v>1.95</v>
      </c>
      <c r="AI319" s="24">
        <v>2</v>
      </c>
      <c r="AJ319" s="24">
        <v>3.85</v>
      </c>
      <c r="AK319" s="24">
        <v>7.2</v>
      </c>
    </row>
    <row r="320" spans="25:37" ht="16.5" customHeight="1" thickBot="1" x14ac:dyDescent="0.3">
      <c r="Y320" s="24">
        <v>254</v>
      </c>
      <c r="Z320" s="24">
        <v>309</v>
      </c>
      <c r="AA320" s="24">
        <v>136.1232243</v>
      </c>
      <c r="AB320" s="24">
        <v>14.7</v>
      </c>
      <c r="AC320" s="25">
        <v>2.92</v>
      </c>
      <c r="AD320" s="26">
        <v>2.14</v>
      </c>
      <c r="AE320" s="14"/>
      <c r="AF320" s="24">
        <v>2.6</v>
      </c>
      <c r="AG320" s="24">
        <v>2.6</v>
      </c>
      <c r="AH320" s="24">
        <v>2.2000000000000002</v>
      </c>
      <c r="AI320" s="24">
        <v>1.1499999999999999</v>
      </c>
      <c r="AJ320" s="24">
        <v>6.05</v>
      </c>
      <c r="AK320" s="24">
        <v>11.4</v>
      </c>
    </row>
    <row r="321" spans="25:37" ht="16.5" customHeight="1" thickBot="1" x14ac:dyDescent="0.3">
      <c r="Y321" s="24">
        <v>286</v>
      </c>
      <c r="Z321" s="24">
        <v>323</v>
      </c>
      <c r="AA321" s="24">
        <v>20.733333600000002</v>
      </c>
      <c r="AB321" s="24">
        <v>13.5</v>
      </c>
      <c r="AC321" s="25">
        <v>2.67</v>
      </c>
      <c r="AD321" s="26">
        <v>2.14</v>
      </c>
      <c r="AE321" s="14"/>
      <c r="AF321" s="24">
        <v>4</v>
      </c>
      <c r="AG321" s="24">
        <v>1.8</v>
      </c>
      <c r="AH321" s="24">
        <v>-0.1</v>
      </c>
      <c r="AI321" s="24">
        <v>2.85</v>
      </c>
      <c r="AJ321" s="24">
        <v>4.8</v>
      </c>
      <c r="AK321" s="24">
        <v>13.2</v>
      </c>
    </row>
    <row r="322" spans="25:37" ht="16.5" customHeight="1" thickBot="1" x14ac:dyDescent="0.3">
      <c r="Y322" s="24">
        <v>332</v>
      </c>
      <c r="Z322" s="24">
        <v>318</v>
      </c>
      <c r="AA322" s="24">
        <v>-96.252805699999996</v>
      </c>
      <c r="AB322" s="24">
        <v>11.65</v>
      </c>
      <c r="AC322" s="25">
        <v>2.31</v>
      </c>
      <c r="AD322" s="26">
        <v>2.14</v>
      </c>
      <c r="AE322" s="14"/>
      <c r="AF322" s="24">
        <v>2.85</v>
      </c>
      <c r="AG322" s="24">
        <v>2.8</v>
      </c>
      <c r="AH322" s="24">
        <v>1.4</v>
      </c>
      <c r="AI322" s="24">
        <v>1.5</v>
      </c>
      <c r="AJ322" s="24">
        <v>3</v>
      </c>
      <c r="AK322" s="24">
        <v>0.4</v>
      </c>
    </row>
    <row r="323" spans="25:37" ht="16.5" customHeight="1" thickBot="1" x14ac:dyDescent="0.3">
      <c r="Y323" s="24">
        <v>262</v>
      </c>
      <c r="Z323" s="24">
        <v>311</v>
      </c>
      <c r="AA323" s="24">
        <v>106.253891</v>
      </c>
      <c r="AB323" s="24">
        <v>14.5</v>
      </c>
      <c r="AC323" s="25">
        <v>2.83</v>
      </c>
      <c r="AD323" s="26">
        <v>2.13</v>
      </c>
      <c r="AE323" s="24" t="s">
        <v>128</v>
      </c>
      <c r="AF323" s="24">
        <v>3.75</v>
      </c>
      <c r="AG323" s="24">
        <v>0.6</v>
      </c>
      <c r="AH323" s="24">
        <v>1.3</v>
      </c>
      <c r="AI323" s="24">
        <v>2.85</v>
      </c>
      <c r="AJ323" s="24">
        <v>5.65</v>
      </c>
      <c r="AK323" s="24">
        <v>1.2</v>
      </c>
    </row>
    <row r="324" spans="25:37" ht="16.5" customHeight="1" thickBot="1" x14ac:dyDescent="0.3">
      <c r="Y324" s="24">
        <v>263</v>
      </c>
      <c r="Z324" s="24">
        <v>344</v>
      </c>
      <c r="AA324" s="24">
        <v>103.77317050000001</v>
      </c>
      <c r="AB324" s="24">
        <v>14.5</v>
      </c>
      <c r="AC324" s="25">
        <v>2.98</v>
      </c>
      <c r="AD324" s="26">
        <v>2.13</v>
      </c>
      <c r="AE324" s="14"/>
      <c r="AF324" s="24">
        <v>4.25</v>
      </c>
      <c r="AG324" s="24">
        <v>4.5999999999999996</v>
      </c>
      <c r="AH324" s="24">
        <v>-1.25</v>
      </c>
      <c r="AI324" s="24">
        <v>0.9</v>
      </c>
      <c r="AJ324" s="24">
        <v>6.4</v>
      </c>
      <c r="AK324" s="24">
        <v>13.8</v>
      </c>
    </row>
    <row r="325" spans="25:37" ht="16.5" customHeight="1" thickBot="1" x14ac:dyDescent="0.3">
      <c r="Y325" s="24">
        <v>302</v>
      </c>
      <c r="Z325" s="24">
        <v>359</v>
      </c>
      <c r="AA325" s="24">
        <v>-24.5900517</v>
      </c>
      <c r="AB325" s="24">
        <v>12.7</v>
      </c>
      <c r="AC325" s="25">
        <v>2.7</v>
      </c>
      <c r="AD325" s="26">
        <v>2.13</v>
      </c>
      <c r="AE325" s="14"/>
      <c r="AF325" s="24">
        <v>2.5</v>
      </c>
      <c r="AG325" s="24">
        <v>5.2</v>
      </c>
      <c r="AH325" s="24">
        <v>-1.5</v>
      </c>
      <c r="AI325" s="24">
        <v>2.2999999999999998</v>
      </c>
      <c r="AJ325" s="24">
        <v>5</v>
      </c>
      <c r="AK325" s="24">
        <v>10</v>
      </c>
    </row>
    <row r="326" spans="25:37" ht="16.5" customHeight="1" thickBot="1" x14ac:dyDescent="0.3">
      <c r="Y326" s="24">
        <v>324</v>
      </c>
      <c r="Z326" s="24">
        <v>342</v>
      </c>
      <c r="AA326" s="24">
        <v>-79.013298000000006</v>
      </c>
      <c r="AB326" s="24">
        <v>11.9</v>
      </c>
      <c r="AC326" s="25">
        <v>2.4700000000000002</v>
      </c>
      <c r="AD326" s="26">
        <v>2.13</v>
      </c>
      <c r="AE326" s="24" t="s">
        <v>123</v>
      </c>
      <c r="AF326" s="24">
        <v>0.4</v>
      </c>
      <c r="AG326" s="24">
        <v>5.6</v>
      </c>
      <c r="AH326" s="24">
        <v>1.3</v>
      </c>
      <c r="AI326" s="24">
        <v>1.2</v>
      </c>
      <c r="AJ326" s="24">
        <v>3.85</v>
      </c>
      <c r="AK326" s="24">
        <v>7</v>
      </c>
    </row>
    <row r="327" spans="25:37" ht="16.5" customHeight="1" thickBot="1" x14ac:dyDescent="0.3">
      <c r="Y327" s="24">
        <v>365</v>
      </c>
      <c r="Z327" s="24">
        <v>336</v>
      </c>
      <c r="AA327" s="24">
        <v>-175.1135864</v>
      </c>
      <c r="AB327" s="24">
        <v>10.8</v>
      </c>
      <c r="AC327" s="25">
        <v>2.1800000000000002</v>
      </c>
      <c r="AD327" s="26">
        <v>2.13</v>
      </c>
      <c r="AE327" s="14"/>
      <c r="AF327" s="24">
        <v>3.25</v>
      </c>
      <c r="AG327" s="24">
        <v>4.5999999999999996</v>
      </c>
      <c r="AH327" s="24">
        <v>-0.2</v>
      </c>
      <c r="AI327" s="24">
        <v>0.85</v>
      </c>
      <c r="AJ327" s="24">
        <v>2.4</v>
      </c>
      <c r="AK327" s="24">
        <v>7.6</v>
      </c>
    </row>
    <row r="328" spans="25:37" ht="16.5" customHeight="1" thickBot="1" x14ac:dyDescent="0.3">
      <c r="Y328" s="24">
        <v>402</v>
      </c>
      <c r="Z328" s="24">
        <v>314</v>
      </c>
      <c r="AA328" s="24">
        <v>-251.63901899999999</v>
      </c>
      <c r="AB328" s="24">
        <v>9.65</v>
      </c>
      <c r="AC328" s="25">
        <v>1.85</v>
      </c>
      <c r="AD328" s="26">
        <v>2.13</v>
      </c>
      <c r="AE328" s="24" t="s">
        <v>117</v>
      </c>
      <c r="AF328" s="24">
        <v>2.95</v>
      </c>
      <c r="AG328" s="24">
        <v>2.2000000000000002</v>
      </c>
      <c r="AH328" s="24">
        <v>1.75</v>
      </c>
      <c r="AI328" s="24">
        <v>1.6</v>
      </c>
      <c r="AJ328" s="24">
        <v>0.75</v>
      </c>
      <c r="AK328" s="24">
        <v>3.6</v>
      </c>
    </row>
    <row r="329" spans="25:37" ht="16.5" customHeight="1" thickBot="1" x14ac:dyDescent="0.3">
      <c r="Y329" s="24">
        <v>242</v>
      </c>
      <c r="Z329" s="24">
        <v>306</v>
      </c>
      <c r="AA329" s="24">
        <v>184.1209068</v>
      </c>
      <c r="AB329" s="24">
        <v>15.15</v>
      </c>
      <c r="AC329" s="25">
        <v>3.03</v>
      </c>
      <c r="AD329" s="26">
        <v>2.11</v>
      </c>
      <c r="AE329" s="24" t="s">
        <v>128</v>
      </c>
      <c r="AF329" s="24">
        <v>4.5999999999999996</v>
      </c>
      <c r="AG329" s="24">
        <v>1.6</v>
      </c>
      <c r="AH329" s="24">
        <v>1.25</v>
      </c>
      <c r="AI329" s="24">
        <v>1</v>
      </c>
      <c r="AJ329" s="24">
        <v>6.7</v>
      </c>
      <c r="AK329" s="24">
        <v>9.8000000000000007</v>
      </c>
    </row>
    <row r="330" spans="25:37" ht="16.5" customHeight="1" thickBot="1" x14ac:dyDescent="0.3">
      <c r="Y330" s="24">
        <v>249</v>
      </c>
      <c r="Z330" s="24">
        <v>339</v>
      </c>
      <c r="AA330" s="24">
        <v>150.9158564</v>
      </c>
      <c r="AB330" s="24">
        <v>14.95</v>
      </c>
      <c r="AC330" s="25">
        <v>3.09</v>
      </c>
      <c r="AD330" s="26">
        <v>2.11</v>
      </c>
      <c r="AE330" s="14"/>
      <c r="AF330" s="24">
        <v>-0.25</v>
      </c>
      <c r="AG330" s="24">
        <v>3.6</v>
      </c>
      <c r="AH330" s="24">
        <v>1.75</v>
      </c>
      <c r="AI330" s="24">
        <v>3.35</v>
      </c>
      <c r="AJ330" s="24">
        <v>7</v>
      </c>
      <c r="AK330" s="24">
        <v>8.8000000000000007</v>
      </c>
    </row>
    <row r="331" spans="25:37" ht="16.5" customHeight="1" thickBot="1" x14ac:dyDescent="0.3">
      <c r="Y331" s="24">
        <v>273</v>
      </c>
      <c r="Z331" s="24">
        <v>315</v>
      </c>
      <c r="AA331" s="24">
        <v>79.662992500000001</v>
      </c>
      <c r="AB331" s="24">
        <v>14.05</v>
      </c>
      <c r="AC331" s="25">
        <v>2.77</v>
      </c>
      <c r="AD331" s="26">
        <v>2.11</v>
      </c>
      <c r="AE331" s="24" t="s">
        <v>117</v>
      </c>
      <c r="AF331" s="24">
        <v>2.6</v>
      </c>
      <c r="AG331" s="24">
        <v>4</v>
      </c>
      <c r="AH331" s="24">
        <v>2.2999999999999998</v>
      </c>
      <c r="AI331" s="24">
        <v>-0.45</v>
      </c>
      <c r="AJ331" s="24">
        <v>5.4</v>
      </c>
      <c r="AK331" s="24">
        <v>0.8</v>
      </c>
    </row>
    <row r="332" spans="25:37" ht="16.5" customHeight="1" thickBot="1" x14ac:dyDescent="0.3">
      <c r="Y332" s="24">
        <v>308</v>
      </c>
      <c r="Z332" s="24">
        <v>322</v>
      </c>
      <c r="AA332" s="24">
        <v>-43.817276700000001</v>
      </c>
      <c r="AB332" s="24">
        <v>12.55</v>
      </c>
      <c r="AC332" s="25">
        <v>2.4500000000000002</v>
      </c>
      <c r="AD332" s="26">
        <v>2.1</v>
      </c>
      <c r="AE332" s="14"/>
      <c r="AF332" s="24">
        <v>1.25</v>
      </c>
      <c r="AG332" s="24">
        <v>3.4</v>
      </c>
      <c r="AH332" s="24">
        <v>2.6</v>
      </c>
      <c r="AI332" s="24">
        <v>1.1499999999999999</v>
      </c>
      <c r="AJ332" s="24">
        <v>3.85</v>
      </c>
      <c r="AK332" s="24">
        <v>11</v>
      </c>
    </row>
    <row r="333" spans="25:37" ht="16.5" customHeight="1" thickBot="1" x14ac:dyDescent="0.3">
      <c r="Y333" s="24">
        <v>347</v>
      </c>
      <c r="Z333" s="24">
        <v>319</v>
      </c>
      <c r="AA333" s="24">
        <v>-133.5961581</v>
      </c>
      <c r="AB333" s="24">
        <v>11.1</v>
      </c>
      <c r="AC333" s="25">
        <v>2.1800000000000002</v>
      </c>
      <c r="AD333" s="26">
        <v>2.1</v>
      </c>
      <c r="AE333" s="24" t="s">
        <v>121</v>
      </c>
      <c r="AF333" s="24">
        <v>3</v>
      </c>
      <c r="AG333" s="24">
        <v>2.2000000000000002</v>
      </c>
      <c r="AH333" s="24">
        <v>1.7</v>
      </c>
      <c r="AI333" s="24">
        <v>1.5</v>
      </c>
      <c r="AJ333" s="24">
        <v>2.5</v>
      </c>
      <c r="AK333" s="24">
        <v>0</v>
      </c>
    </row>
    <row r="334" spans="25:37" ht="16.5" customHeight="1" thickBot="1" x14ac:dyDescent="0.3">
      <c r="Y334" s="24">
        <v>203</v>
      </c>
      <c r="Z334" s="24">
        <v>321</v>
      </c>
      <c r="AA334" s="24">
        <v>358.06879429999998</v>
      </c>
      <c r="AB334" s="24">
        <v>17.350000000000001</v>
      </c>
      <c r="AC334" s="25">
        <v>3.55</v>
      </c>
      <c r="AD334" s="26">
        <v>2.09</v>
      </c>
      <c r="AE334" s="14"/>
      <c r="AF334" s="24">
        <v>3</v>
      </c>
      <c r="AG334" s="24">
        <v>1.4</v>
      </c>
      <c r="AH334" s="24">
        <v>1.55</v>
      </c>
      <c r="AI334" s="24">
        <v>2.4</v>
      </c>
      <c r="AJ334" s="24">
        <v>9.4</v>
      </c>
      <c r="AK334" s="24">
        <v>0</v>
      </c>
    </row>
    <row r="335" spans="25:37" ht="16.5" customHeight="1" thickBot="1" x14ac:dyDescent="0.3">
      <c r="Y335" s="24">
        <v>259</v>
      </c>
      <c r="Z335" s="24">
        <v>320</v>
      </c>
      <c r="AA335" s="24">
        <v>126.6726341</v>
      </c>
      <c r="AB335" s="24">
        <v>14.5</v>
      </c>
      <c r="AC335" s="25">
        <v>2.9</v>
      </c>
      <c r="AD335" s="26">
        <v>2.09</v>
      </c>
      <c r="AE335" s="24" t="s">
        <v>131</v>
      </c>
      <c r="AF335" s="24">
        <v>1.05</v>
      </c>
      <c r="AG335" s="24">
        <v>2.6</v>
      </c>
      <c r="AH335" s="24">
        <v>3.05</v>
      </c>
      <c r="AI335" s="24">
        <v>1.65</v>
      </c>
      <c r="AJ335" s="24">
        <v>6.15</v>
      </c>
      <c r="AK335" s="24">
        <v>5.8</v>
      </c>
    </row>
    <row r="336" spans="25:37" ht="16.5" customHeight="1" thickBot="1" x14ac:dyDescent="0.3">
      <c r="Y336" s="24">
        <v>295</v>
      </c>
      <c r="Z336" s="24">
        <v>325</v>
      </c>
      <c r="AA336" s="24">
        <v>-12.6719294</v>
      </c>
      <c r="AB336" s="24">
        <v>13.05</v>
      </c>
      <c r="AC336" s="25">
        <v>2.54</v>
      </c>
      <c r="AD336" s="26">
        <v>2.09</v>
      </c>
      <c r="AE336" s="14"/>
      <c r="AF336" s="24">
        <v>1.8</v>
      </c>
      <c r="AG336" s="24">
        <v>1.2</v>
      </c>
      <c r="AH336" s="24">
        <v>1.85</v>
      </c>
      <c r="AI336" s="24">
        <v>3.5</v>
      </c>
      <c r="AJ336" s="24">
        <v>4.3499999999999996</v>
      </c>
      <c r="AK336" s="24">
        <v>6</v>
      </c>
    </row>
    <row r="337" spans="25:37" ht="16.5" customHeight="1" thickBot="1" x14ac:dyDescent="0.3">
      <c r="Y337" s="24">
        <v>309</v>
      </c>
      <c r="Z337" s="24">
        <v>340</v>
      </c>
      <c r="AA337" s="24">
        <v>-43.840034500000002</v>
      </c>
      <c r="AB337" s="24">
        <v>12.55</v>
      </c>
      <c r="AC337" s="25">
        <v>2.5299999999999998</v>
      </c>
      <c r="AD337" s="26">
        <v>2.09</v>
      </c>
      <c r="AE337" s="14"/>
      <c r="AF337" s="24">
        <v>3.5</v>
      </c>
      <c r="AG337" s="24">
        <v>2.8</v>
      </c>
      <c r="AH337" s="24">
        <v>-0.35</v>
      </c>
      <c r="AI337" s="24">
        <v>2.4</v>
      </c>
      <c r="AJ337" s="24">
        <v>4.3</v>
      </c>
      <c r="AK337" s="24">
        <v>8.1999999999999993</v>
      </c>
    </row>
    <row r="338" spans="25:37" ht="16.5" customHeight="1" thickBot="1" x14ac:dyDescent="0.3">
      <c r="Y338" s="24">
        <v>313</v>
      </c>
      <c r="Z338" s="24">
        <v>326</v>
      </c>
      <c r="AA338" s="24">
        <v>-50.210121200000003</v>
      </c>
      <c r="AB338" s="24">
        <v>12.25</v>
      </c>
      <c r="AC338" s="25">
        <v>2.44</v>
      </c>
      <c r="AD338" s="26">
        <v>2.09</v>
      </c>
      <c r="AE338" s="14"/>
      <c r="AF338" s="24">
        <v>2.95</v>
      </c>
      <c r="AG338" s="24">
        <v>3</v>
      </c>
      <c r="AH338" s="24">
        <v>1.35</v>
      </c>
      <c r="AI338" s="24">
        <v>1.05</v>
      </c>
      <c r="AJ338" s="24">
        <v>3.85</v>
      </c>
      <c r="AK338" s="24">
        <v>5.8</v>
      </c>
    </row>
    <row r="339" spans="25:37" ht="16.5" customHeight="1" thickBot="1" x14ac:dyDescent="0.3">
      <c r="Y339" s="24">
        <v>326</v>
      </c>
      <c r="Z339" s="24">
        <v>334</v>
      </c>
      <c r="AA339" s="24">
        <v>-84.586421000000001</v>
      </c>
      <c r="AB339" s="24">
        <v>11.8</v>
      </c>
      <c r="AC339" s="25">
        <v>2.39</v>
      </c>
      <c r="AD339" s="26">
        <v>2.09</v>
      </c>
      <c r="AE339" s="24" t="s">
        <v>117</v>
      </c>
      <c r="AF339" s="24">
        <v>2.6</v>
      </c>
      <c r="AG339" s="24">
        <v>4.4000000000000004</v>
      </c>
      <c r="AH339" s="24">
        <v>0.95</v>
      </c>
      <c r="AI339" s="24">
        <v>0.4</v>
      </c>
      <c r="AJ339" s="24">
        <v>3.6</v>
      </c>
      <c r="AK339" s="24">
        <v>4</v>
      </c>
    </row>
    <row r="340" spans="25:37" ht="16.5" customHeight="1" thickBot="1" x14ac:dyDescent="0.3">
      <c r="Y340" s="24">
        <v>381</v>
      </c>
      <c r="Z340" s="24">
        <v>332</v>
      </c>
      <c r="AA340" s="24">
        <v>-208.77654269999999</v>
      </c>
      <c r="AB340" s="24">
        <v>10.4</v>
      </c>
      <c r="AC340" s="25">
        <v>2.0299999999999998</v>
      </c>
      <c r="AD340" s="26">
        <v>2.09</v>
      </c>
      <c r="AE340" s="14"/>
      <c r="AF340" s="24">
        <v>1.9</v>
      </c>
      <c r="AG340" s="24">
        <v>3.2</v>
      </c>
      <c r="AH340" s="24">
        <v>1.45</v>
      </c>
      <c r="AI340" s="24">
        <v>1.8</v>
      </c>
      <c r="AJ340" s="24">
        <v>1.8</v>
      </c>
      <c r="AK340" s="24">
        <v>11</v>
      </c>
    </row>
    <row r="341" spans="25:37" ht="16.5" customHeight="1" thickBot="1" x14ac:dyDescent="0.3">
      <c r="Y341" s="24">
        <v>445</v>
      </c>
      <c r="Z341" s="24">
        <v>349</v>
      </c>
      <c r="AA341" s="24">
        <v>-352.66276549999998</v>
      </c>
      <c r="AB341" s="24">
        <v>8.4</v>
      </c>
      <c r="AC341" s="25">
        <v>1.7</v>
      </c>
      <c r="AD341" s="26">
        <v>2.09</v>
      </c>
      <c r="AE341" s="14"/>
      <c r="AF341" s="24">
        <v>1.45</v>
      </c>
      <c r="AG341" s="24">
        <v>2.4</v>
      </c>
      <c r="AH341" s="24">
        <v>0.3</v>
      </c>
      <c r="AI341" s="24">
        <v>4.2</v>
      </c>
      <c r="AJ341" s="24">
        <v>0.15</v>
      </c>
      <c r="AK341" s="24">
        <v>2.6</v>
      </c>
    </row>
    <row r="342" spans="25:37" ht="16.5" customHeight="1" thickBot="1" x14ac:dyDescent="0.3">
      <c r="Y342" s="24">
        <v>461</v>
      </c>
      <c r="Z342" s="24">
        <v>347</v>
      </c>
      <c r="AA342" s="24">
        <v>-387.08631800000001</v>
      </c>
      <c r="AB342" s="24">
        <v>8.0500000000000007</v>
      </c>
      <c r="AC342" s="25">
        <v>1.59</v>
      </c>
      <c r="AD342" s="26">
        <v>2.09</v>
      </c>
      <c r="AE342" s="14"/>
      <c r="AF342" s="24">
        <v>1.05</v>
      </c>
      <c r="AG342" s="24">
        <v>3.6</v>
      </c>
      <c r="AH342" s="24">
        <v>1</v>
      </c>
      <c r="AI342" s="24">
        <v>2.7</v>
      </c>
      <c r="AJ342" s="24">
        <v>-0.4</v>
      </c>
      <c r="AK342" s="24">
        <v>2.4</v>
      </c>
    </row>
    <row r="343" spans="25:37" ht="16.5" customHeight="1" thickBot="1" x14ac:dyDescent="0.3">
      <c r="Y343" s="24">
        <v>408</v>
      </c>
      <c r="Z343" s="24">
        <v>290</v>
      </c>
      <c r="AA343" s="24">
        <v>-271.71064380000001</v>
      </c>
      <c r="AB343" s="24">
        <v>9.35</v>
      </c>
      <c r="AC343" s="25">
        <v>1.64</v>
      </c>
      <c r="AD343" s="26">
        <v>2.08</v>
      </c>
      <c r="AE343" s="14"/>
      <c r="AF343" s="24">
        <v>3</v>
      </c>
      <c r="AG343" s="24">
        <v>2.4</v>
      </c>
      <c r="AH343" s="24">
        <v>4.5999999999999996</v>
      </c>
      <c r="AI343" s="24">
        <v>-1.7</v>
      </c>
      <c r="AJ343" s="24">
        <v>-0.1</v>
      </c>
      <c r="AK343" s="24">
        <v>5.4</v>
      </c>
    </row>
    <row r="344" spans="25:37" ht="16.5" customHeight="1" thickBot="1" x14ac:dyDescent="0.3">
      <c r="Y344" s="24">
        <v>390</v>
      </c>
      <c r="Z344" s="24">
        <v>355</v>
      </c>
      <c r="AA344" s="24">
        <v>-221.20876440000001</v>
      </c>
      <c r="AB344" s="24">
        <v>10.050000000000001</v>
      </c>
      <c r="AC344" s="25">
        <v>2.0699999999999998</v>
      </c>
      <c r="AD344" s="26">
        <v>2.06</v>
      </c>
      <c r="AE344" s="14"/>
      <c r="AF344" s="24">
        <v>2.6</v>
      </c>
      <c r="AG344" s="24">
        <v>3.8</v>
      </c>
      <c r="AH344" s="24">
        <v>-0.25</v>
      </c>
      <c r="AI344" s="24">
        <v>2.1</v>
      </c>
      <c r="AJ344" s="24">
        <v>2.1</v>
      </c>
      <c r="AK344" s="24">
        <v>2.8</v>
      </c>
    </row>
    <row r="345" spans="25:37" ht="16.5" customHeight="1" thickBot="1" x14ac:dyDescent="0.3">
      <c r="Y345" s="24">
        <v>364</v>
      </c>
      <c r="Z345" s="24">
        <v>343</v>
      </c>
      <c r="AA345" s="24">
        <v>-169.16313460000001</v>
      </c>
      <c r="AB345" s="24">
        <v>10.8</v>
      </c>
      <c r="AC345" s="25">
        <v>2.16</v>
      </c>
      <c r="AD345" s="26">
        <v>2.0499999999999998</v>
      </c>
      <c r="AE345" s="24" t="s">
        <v>126</v>
      </c>
      <c r="AF345" s="24">
        <v>2.65</v>
      </c>
      <c r="AG345" s="24">
        <v>3.6</v>
      </c>
      <c r="AH345" s="24">
        <v>0.7</v>
      </c>
      <c r="AI345" s="24">
        <v>1.25</v>
      </c>
      <c r="AJ345" s="24">
        <v>2.6</v>
      </c>
      <c r="AK345" s="24">
        <v>12.4</v>
      </c>
    </row>
    <row r="346" spans="25:37" ht="16.5" customHeight="1" thickBot="1" x14ac:dyDescent="0.3">
      <c r="Y346" s="24">
        <v>416</v>
      </c>
      <c r="Z346" s="24">
        <v>327</v>
      </c>
      <c r="AA346" s="24">
        <v>-293.25474830000002</v>
      </c>
      <c r="AB346" s="24">
        <v>9.15</v>
      </c>
      <c r="AC346" s="25">
        <v>1.74</v>
      </c>
      <c r="AD346" s="26">
        <v>2.0499999999999998</v>
      </c>
      <c r="AE346" s="14"/>
      <c r="AF346" s="24">
        <v>2.4</v>
      </c>
      <c r="AG346" s="24">
        <v>2.2000000000000002</v>
      </c>
      <c r="AH346" s="24">
        <v>2</v>
      </c>
      <c r="AI346" s="24">
        <v>1.6</v>
      </c>
      <c r="AJ346" s="24">
        <v>0.5</v>
      </c>
      <c r="AK346" s="24">
        <v>5.4</v>
      </c>
    </row>
    <row r="347" spans="25:37" ht="16.5" customHeight="1" thickBot="1" x14ac:dyDescent="0.3">
      <c r="Y347" s="24">
        <v>233</v>
      </c>
      <c r="Z347" s="24">
        <v>328</v>
      </c>
      <c r="AA347" s="24">
        <v>230.6834116</v>
      </c>
      <c r="AB347" s="24">
        <v>15.7</v>
      </c>
      <c r="AC347" s="25">
        <v>3.19</v>
      </c>
      <c r="AD347" s="26">
        <v>2.04</v>
      </c>
      <c r="AE347" s="14"/>
      <c r="AF347" s="24">
        <v>0.75</v>
      </c>
      <c r="AG347" s="24">
        <v>3.6</v>
      </c>
      <c r="AH347" s="24">
        <v>3.4</v>
      </c>
      <c r="AI347" s="24">
        <v>0.4</v>
      </c>
      <c r="AJ347" s="24">
        <v>7.8</v>
      </c>
      <c r="AK347" s="24">
        <v>9.1999999999999993</v>
      </c>
    </row>
    <row r="348" spans="25:37" ht="16.5" customHeight="1" thickBot="1" x14ac:dyDescent="0.3">
      <c r="Y348" s="24">
        <v>322</v>
      </c>
      <c r="Z348" s="24">
        <v>350</v>
      </c>
      <c r="AA348" s="24">
        <v>-73.851070399999998</v>
      </c>
      <c r="AB348" s="24">
        <v>11.95</v>
      </c>
      <c r="AC348" s="25">
        <v>2.44</v>
      </c>
      <c r="AD348" s="26">
        <v>2.04</v>
      </c>
      <c r="AE348" s="14"/>
      <c r="AF348" s="24">
        <v>1.45</v>
      </c>
      <c r="AG348" s="24">
        <v>4.4000000000000004</v>
      </c>
      <c r="AH348" s="24">
        <v>1.3</v>
      </c>
      <c r="AI348" s="24">
        <v>1</v>
      </c>
      <c r="AJ348" s="24">
        <v>4.05</v>
      </c>
      <c r="AK348" s="24">
        <v>8</v>
      </c>
    </row>
    <row r="349" spans="25:37" ht="16.5" customHeight="1" thickBot="1" x14ac:dyDescent="0.3">
      <c r="Y349" s="24">
        <v>351</v>
      </c>
      <c r="Z349" s="24">
        <v>341</v>
      </c>
      <c r="AA349" s="24">
        <v>-148.66343689999999</v>
      </c>
      <c r="AB349" s="24">
        <v>11.1</v>
      </c>
      <c r="AC349" s="25">
        <v>2.2000000000000002</v>
      </c>
      <c r="AD349" s="26">
        <v>2.04</v>
      </c>
      <c r="AE349" s="14"/>
      <c r="AF349" s="24">
        <v>1.8</v>
      </c>
      <c r="AG349" s="24">
        <v>1.8</v>
      </c>
      <c r="AH349" s="24">
        <v>1.25</v>
      </c>
      <c r="AI349" s="24">
        <v>3.3</v>
      </c>
      <c r="AJ349" s="24">
        <v>2.85</v>
      </c>
      <c r="AK349" s="24">
        <v>9.6</v>
      </c>
    </row>
    <row r="350" spans="25:37" ht="16.5" customHeight="1" thickBot="1" x14ac:dyDescent="0.3">
      <c r="Y350" s="24">
        <v>369</v>
      </c>
      <c r="Z350" s="24">
        <v>331</v>
      </c>
      <c r="AA350" s="24">
        <v>-182.7190075</v>
      </c>
      <c r="AB350" s="24">
        <v>10.55</v>
      </c>
      <c r="AC350" s="25">
        <v>2.06</v>
      </c>
      <c r="AD350" s="26">
        <v>2.04</v>
      </c>
      <c r="AE350" s="24" t="s">
        <v>117</v>
      </c>
      <c r="AF350" s="24">
        <v>2.2000000000000002</v>
      </c>
      <c r="AG350" s="24">
        <v>2.2000000000000002</v>
      </c>
      <c r="AH350" s="24">
        <v>1.9</v>
      </c>
      <c r="AI350" s="24">
        <v>1.85</v>
      </c>
      <c r="AJ350" s="24">
        <v>2.15</v>
      </c>
      <c r="AK350" s="24">
        <v>8.8000000000000007</v>
      </c>
    </row>
    <row r="351" spans="25:37" ht="16.5" customHeight="1" thickBot="1" x14ac:dyDescent="0.3">
      <c r="Y351" s="24">
        <v>451</v>
      </c>
      <c r="Z351" s="24">
        <v>352</v>
      </c>
      <c r="AA351" s="24">
        <v>-368.83699039999999</v>
      </c>
      <c r="AB351" s="24">
        <v>8.25</v>
      </c>
      <c r="AC351" s="25">
        <v>1.63</v>
      </c>
      <c r="AD351" s="26">
        <v>2.04</v>
      </c>
      <c r="AE351" s="14"/>
      <c r="AF351" s="24">
        <v>0.8</v>
      </c>
      <c r="AG351" s="24">
        <v>0.4</v>
      </c>
      <c r="AH351" s="24">
        <v>0.85</v>
      </c>
      <c r="AI351" s="24">
        <v>6.1</v>
      </c>
      <c r="AJ351" s="24">
        <v>0</v>
      </c>
      <c r="AK351" s="24">
        <v>5.4</v>
      </c>
    </row>
    <row r="352" spans="25:37" ht="16.5" customHeight="1" thickBot="1" x14ac:dyDescent="0.3">
      <c r="Y352" s="24">
        <v>317</v>
      </c>
      <c r="Z352" s="24">
        <v>329</v>
      </c>
      <c r="AA352" s="24">
        <v>-61.712315599999997</v>
      </c>
      <c r="AB352" s="24">
        <v>12.2</v>
      </c>
      <c r="AC352" s="25">
        <v>2.37</v>
      </c>
      <c r="AD352" s="26">
        <v>2.0099999999999998</v>
      </c>
      <c r="AE352" s="14"/>
      <c r="AF352" s="24">
        <v>3.2</v>
      </c>
      <c r="AG352" s="24">
        <v>2.6</v>
      </c>
      <c r="AH352" s="24">
        <v>1.85</v>
      </c>
      <c r="AI352" s="24">
        <v>0.4</v>
      </c>
      <c r="AJ352" s="24">
        <v>3.8</v>
      </c>
      <c r="AK352" s="24">
        <v>11</v>
      </c>
    </row>
    <row r="353" spans="25:37" ht="16.5" customHeight="1" thickBot="1" x14ac:dyDescent="0.3">
      <c r="Y353" s="24">
        <v>333</v>
      </c>
      <c r="Z353" s="24">
        <v>345</v>
      </c>
      <c r="AA353" s="24">
        <v>-97.758946399999999</v>
      </c>
      <c r="AB353" s="24">
        <v>11.65</v>
      </c>
      <c r="AC353" s="25">
        <v>2.33</v>
      </c>
      <c r="AD353" s="26">
        <v>2.0099999999999998</v>
      </c>
      <c r="AE353" s="14"/>
      <c r="AF353" s="24">
        <v>0.35</v>
      </c>
      <c r="AG353" s="24">
        <v>4.2</v>
      </c>
      <c r="AH353" s="24">
        <v>2.75</v>
      </c>
      <c r="AI353" s="24">
        <v>0.75</v>
      </c>
      <c r="AJ353" s="24">
        <v>3.6</v>
      </c>
      <c r="AK353" s="24">
        <v>1.8</v>
      </c>
    </row>
    <row r="354" spans="25:37" ht="16.5" customHeight="1" thickBot="1" x14ac:dyDescent="0.3">
      <c r="Y354" s="24">
        <v>379</v>
      </c>
      <c r="Z354" s="24">
        <v>335</v>
      </c>
      <c r="AA354" s="24">
        <v>-200.06629179999999</v>
      </c>
      <c r="AB354" s="24">
        <v>10.45</v>
      </c>
      <c r="AC354" s="25">
        <v>2.0099999999999998</v>
      </c>
      <c r="AD354" s="26">
        <v>2.0099999999999998</v>
      </c>
      <c r="AE354" s="14"/>
      <c r="AF354" s="24">
        <v>3.4</v>
      </c>
      <c r="AG354" s="24">
        <v>2.2000000000000002</v>
      </c>
      <c r="AH354" s="24">
        <v>1.2</v>
      </c>
      <c r="AI354" s="24">
        <v>1.25</v>
      </c>
      <c r="AJ354" s="24">
        <v>2</v>
      </c>
      <c r="AK354" s="24">
        <v>10.199999999999999</v>
      </c>
    </row>
    <row r="355" spans="25:37" ht="16.5" customHeight="1" thickBot="1" x14ac:dyDescent="0.3">
      <c r="Y355" s="24">
        <v>264</v>
      </c>
      <c r="Z355" s="24">
        <v>354</v>
      </c>
      <c r="AA355" s="24">
        <v>103.4922466</v>
      </c>
      <c r="AB355" s="24">
        <v>14.5</v>
      </c>
      <c r="AC355" s="25">
        <v>2.9</v>
      </c>
      <c r="AD355" s="26">
        <v>1.98</v>
      </c>
      <c r="AE355" s="24" t="s">
        <v>118</v>
      </c>
      <c r="AF355" s="24">
        <v>0.95</v>
      </c>
      <c r="AG355" s="24">
        <v>3.2</v>
      </c>
      <c r="AH355" s="24">
        <v>2.0499999999999998</v>
      </c>
      <c r="AI355" s="24">
        <v>1.7</v>
      </c>
      <c r="AJ355" s="24">
        <v>6.6</v>
      </c>
      <c r="AK355" s="24">
        <v>9.1999999999999993</v>
      </c>
    </row>
    <row r="356" spans="25:37" ht="16.5" customHeight="1" thickBot="1" x14ac:dyDescent="0.3">
      <c r="Y356" s="24">
        <v>414</v>
      </c>
      <c r="Z356" s="24">
        <v>346</v>
      </c>
      <c r="AA356" s="24">
        <v>-288.29825210000001</v>
      </c>
      <c r="AB356" s="24">
        <v>9.25</v>
      </c>
      <c r="AC356" s="25">
        <v>1.77</v>
      </c>
      <c r="AD356" s="26">
        <v>1.98</v>
      </c>
      <c r="AE356" s="14"/>
      <c r="AF356" s="24">
        <v>3.15</v>
      </c>
      <c r="AG356" s="24">
        <v>4</v>
      </c>
      <c r="AH356" s="24">
        <v>1.55</v>
      </c>
      <c r="AI356" s="24">
        <v>-0.8</v>
      </c>
      <c r="AJ356" s="24">
        <v>0.95</v>
      </c>
      <c r="AK356" s="24">
        <v>9.4</v>
      </c>
    </row>
    <row r="357" spans="25:37" ht="16.5" customHeight="1" thickBot="1" x14ac:dyDescent="0.3">
      <c r="Y357" s="24">
        <v>420</v>
      </c>
      <c r="Z357" s="24">
        <v>369</v>
      </c>
      <c r="AA357" s="24">
        <v>-301.45549460000001</v>
      </c>
      <c r="AB357" s="24">
        <v>8.9499999999999993</v>
      </c>
      <c r="AC357" s="25">
        <v>1.87</v>
      </c>
      <c r="AD357" s="26">
        <v>1.98</v>
      </c>
      <c r="AE357" s="14"/>
      <c r="AF357" s="24">
        <v>0.45</v>
      </c>
      <c r="AG357" s="24">
        <v>3.4</v>
      </c>
      <c r="AH357" s="24">
        <v>0.6</v>
      </c>
      <c r="AI357" s="24">
        <v>3.45</v>
      </c>
      <c r="AJ357" s="24">
        <v>1.45</v>
      </c>
      <c r="AK357" s="24">
        <v>1.8</v>
      </c>
    </row>
    <row r="358" spans="25:37" ht="16.5" customHeight="1" thickBot="1" x14ac:dyDescent="0.3">
      <c r="Y358" s="24">
        <v>436</v>
      </c>
      <c r="Z358" s="24">
        <v>351</v>
      </c>
      <c r="AA358" s="24">
        <v>-330.34928889999998</v>
      </c>
      <c r="AB358" s="24">
        <v>8.6</v>
      </c>
      <c r="AC358" s="25">
        <v>1.68</v>
      </c>
      <c r="AD358" s="26">
        <v>1.98</v>
      </c>
      <c r="AE358" s="14"/>
      <c r="AF358" s="24">
        <v>0.55000000000000004</v>
      </c>
      <c r="AG358" s="24">
        <v>1.2</v>
      </c>
      <c r="AH358" s="24">
        <v>2.2000000000000002</v>
      </c>
      <c r="AI358" s="24">
        <v>3.95</v>
      </c>
      <c r="AJ358" s="24">
        <v>0.5</v>
      </c>
      <c r="AK358" s="24">
        <v>2.6</v>
      </c>
    </row>
    <row r="359" spans="25:37" ht="16.5" customHeight="1" thickBot="1" x14ac:dyDescent="0.3">
      <c r="Y359" s="24">
        <v>490</v>
      </c>
      <c r="Z359" s="24">
        <v>357</v>
      </c>
      <c r="AA359" s="24">
        <v>-434.8323135</v>
      </c>
      <c r="AB359" s="24">
        <v>7.5</v>
      </c>
      <c r="AC359" s="25">
        <v>1.42</v>
      </c>
      <c r="AD359" s="26">
        <v>1.98</v>
      </c>
      <c r="AE359" s="14"/>
      <c r="AF359" s="24">
        <v>3.45</v>
      </c>
      <c r="AG359" s="24">
        <v>4</v>
      </c>
      <c r="AH359" s="24">
        <v>0.3</v>
      </c>
      <c r="AI359" s="24">
        <v>0.15</v>
      </c>
      <c r="AJ359" s="24">
        <v>-0.8</v>
      </c>
      <c r="AK359" s="24">
        <v>8</v>
      </c>
    </row>
    <row r="360" spans="25:37" ht="16.5" customHeight="1" thickBot="1" x14ac:dyDescent="0.3">
      <c r="Y360" s="24">
        <v>377</v>
      </c>
      <c r="Z360" s="24">
        <v>360</v>
      </c>
      <c r="AA360" s="24">
        <v>-198.71412659999999</v>
      </c>
      <c r="AB360" s="24">
        <v>10.45</v>
      </c>
      <c r="AC360" s="25">
        <v>2.09</v>
      </c>
      <c r="AD360" s="26">
        <v>1.96</v>
      </c>
      <c r="AE360" s="24" t="s">
        <v>118</v>
      </c>
      <c r="AF360" s="24">
        <v>1.85</v>
      </c>
      <c r="AG360" s="24">
        <v>4.5999999999999996</v>
      </c>
      <c r="AH360" s="24">
        <v>1.1499999999999999</v>
      </c>
      <c r="AI360" s="24">
        <v>0.25</v>
      </c>
      <c r="AJ360" s="24">
        <v>2.6</v>
      </c>
      <c r="AK360" s="24">
        <v>6.8</v>
      </c>
    </row>
    <row r="361" spans="25:37" ht="16.5" customHeight="1" thickBot="1" x14ac:dyDescent="0.3">
      <c r="Y361" s="24">
        <v>413</v>
      </c>
      <c r="Z361" s="24">
        <v>353</v>
      </c>
      <c r="AA361" s="24">
        <v>-286.29219819999997</v>
      </c>
      <c r="AB361" s="24">
        <v>9.25</v>
      </c>
      <c r="AC361" s="25">
        <v>1.8</v>
      </c>
      <c r="AD361" s="26">
        <v>1.96</v>
      </c>
      <c r="AE361" s="14"/>
      <c r="AF361" s="24">
        <v>2.75</v>
      </c>
      <c r="AG361" s="24">
        <v>4</v>
      </c>
      <c r="AH361" s="24">
        <v>1.35</v>
      </c>
      <c r="AI361" s="24">
        <v>-0.25</v>
      </c>
      <c r="AJ361" s="24">
        <v>1.1499999999999999</v>
      </c>
      <c r="AK361" s="24">
        <v>7.8</v>
      </c>
    </row>
    <row r="362" spans="25:37" ht="16.5" customHeight="1" thickBot="1" x14ac:dyDescent="0.3">
      <c r="Y362" s="24">
        <v>310</v>
      </c>
      <c r="Z362" s="24">
        <v>367</v>
      </c>
      <c r="AA362" s="24">
        <v>-44.714054099999998</v>
      </c>
      <c r="AB362" s="24">
        <v>12.5</v>
      </c>
      <c r="AC362" s="25">
        <v>2.5299999999999998</v>
      </c>
      <c r="AD362" s="26">
        <v>1.93</v>
      </c>
      <c r="AE362" s="14"/>
      <c r="AF362" s="24">
        <v>1.1499999999999999</v>
      </c>
      <c r="AG362" s="24">
        <v>4.4000000000000004</v>
      </c>
      <c r="AH362" s="24">
        <v>1.35</v>
      </c>
      <c r="AI362" s="24">
        <v>0.8</v>
      </c>
      <c r="AJ362" s="24">
        <v>4.95</v>
      </c>
      <c r="AK362" s="24">
        <v>9.1999999999999993</v>
      </c>
    </row>
    <row r="363" spans="25:37" ht="16.5" customHeight="1" thickBot="1" x14ac:dyDescent="0.3">
      <c r="Y363" s="24">
        <v>368</v>
      </c>
      <c r="Z363" s="24">
        <v>358</v>
      </c>
      <c r="AA363" s="24">
        <v>-178.0544548</v>
      </c>
      <c r="AB363" s="24">
        <v>10.55</v>
      </c>
      <c r="AC363" s="25">
        <v>2.1</v>
      </c>
      <c r="AD363" s="26">
        <v>1.93</v>
      </c>
      <c r="AE363" s="14"/>
      <c r="AF363" s="24">
        <v>3.6</v>
      </c>
      <c r="AG363" s="24">
        <v>3</v>
      </c>
      <c r="AH363" s="24">
        <v>0.7</v>
      </c>
      <c r="AI363" s="24">
        <v>0.4</v>
      </c>
      <c r="AJ363" s="24">
        <v>2.8</v>
      </c>
      <c r="AK363" s="24">
        <v>8.6</v>
      </c>
    </row>
    <row r="364" spans="25:37" ht="16.5" customHeight="1" thickBot="1" x14ac:dyDescent="0.3">
      <c r="Y364" s="24">
        <v>400</v>
      </c>
      <c r="Z364" s="24">
        <v>356</v>
      </c>
      <c r="AA364" s="24">
        <v>-247.16823009999999</v>
      </c>
      <c r="AB364" s="24">
        <v>9.6999999999999993</v>
      </c>
      <c r="AC364" s="25">
        <v>1.9</v>
      </c>
      <c r="AD364" s="26">
        <v>1.93</v>
      </c>
      <c r="AE364" s="14"/>
      <c r="AF364" s="24">
        <v>3.6</v>
      </c>
      <c r="AG364" s="24">
        <v>1.2</v>
      </c>
      <c r="AH364" s="24">
        <v>0.55000000000000004</v>
      </c>
      <c r="AI364" s="24">
        <v>2.35</v>
      </c>
      <c r="AJ364" s="24">
        <v>1.8</v>
      </c>
      <c r="AK364" s="24">
        <v>10.6</v>
      </c>
    </row>
    <row r="365" spans="25:37" ht="16.5" customHeight="1" thickBot="1" x14ac:dyDescent="0.3">
      <c r="Y365" s="24">
        <v>287</v>
      </c>
      <c r="Z365" s="24">
        <v>361</v>
      </c>
      <c r="AA365" s="24">
        <v>20.721136999999999</v>
      </c>
      <c r="AB365" s="24">
        <v>13.5</v>
      </c>
      <c r="AC365" s="25">
        <v>2.66</v>
      </c>
      <c r="AD365" s="26">
        <v>1.89</v>
      </c>
      <c r="AE365" s="24" t="s">
        <v>126</v>
      </c>
      <c r="AF365" s="24">
        <v>2.15</v>
      </c>
      <c r="AG365" s="24">
        <v>2.2000000000000002</v>
      </c>
      <c r="AH365" s="24">
        <v>1.35</v>
      </c>
      <c r="AI365" s="24">
        <v>1.85</v>
      </c>
      <c r="AJ365" s="24">
        <v>5.75</v>
      </c>
      <c r="AK365" s="24">
        <v>6.2</v>
      </c>
    </row>
    <row r="366" spans="25:37" ht="16.5" customHeight="1" thickBot="1" x14ac:dyDescent="0.3">
      <c r="Y366" s="24">
        <v>371</v>
      </c>
      <c r="Z366" s="24">
        <v>373</v>
      </c>
      <c r="AA366" s="24">
        <v>-183.66571160000001</v>
      </c>
      <c r="AB366" s="24">
        <v>10.5</v>
      </c>
      <c r="AC366" s="25">
        <v>2.1800000000000002</v>
      </c>
      <c r="AD366" s="26">
        <v>1.89</v>
      </c>
      <c r="AE366" s="14"/>
      <c r="AF366" s="24">
        <v>0.5</v>
      </c>
      <c r="AG366" s="24">
        <v>4.2</v>
      </c>
      <c r="AH366" s="24">
        <v>1.05</v>
      </c>
      <c r="AI366" s="24">
        <v>1.8</v>
      </c>
      <c r="AJ366" s="24">
        <v>3.35</v>
      </c>
      <c r="AK366" s="24">
        <v>7.8</v>
      </c>
    </row>
    <row r="367" spans="25:37" ht="16.5" customHeight="1" thickBot="1" x14ac:dyDescent="0.3">
      <c r="Y367" s="24">
        <v>325</v>
      </c>
      <c r="Z367" s="24">
        <v>348</v>
      </c>
      <c r="AA367" s="24">
        <v>-79.023418399999997</v>
      </c>
      <c r="AB367" s="24">
        <v>11.85</v>
      </c>
      <c r="AC367" s="25">
        <v>2.2799999999999998</v>
      </c>
      <c r="AD367" s="26">
        <v>1.88</v>
      </c>
      <c r="AE367" s="14"/>
      <c r="AF367" s="24">
        <v>3.3</v>
      </c>
      <c r="AG367" s="24">
        <v>1.4</v>
      </c>
      <c r="AH367" s="24">
        <v>2.4</v>
      </c>
      <c r="AI367" s="24">
        <v>0.4</v>
      </c>
      <c r="AJ367" s="24">
        <v>3.9</v>
      </c>
      <c r="AK367" s="24">
        <v>6.6</v>
      </c>
    </row>
    <row r="368" spans="25:37" ht="16.5" customHeight="1" thickBot="1" x14ac:dyDescent="0.3">
      <c r="Y368" s="24">
        <v>334</v>
      </c>
      <c r="Z368" s="24">
        <v>381</v>
      </c>
      <c r="AA368" s="24">
        <v>-101.34710219999999</v>
      </c>
      <c r="AB368" s="24">
        <v>11.6</v>
      </c>
      <c r="AC368" s="25">
        <v>2.44</v>
      </c>
      <c r="AD368" s="26">
        <v>1.88</v>
      </c>
      <c r="AE368" s="24" t="s">
        <v>135</v>
      </c>
      <c r="AF368" s="24">
        <v>-0.9</v>
      </c>
      <c r="AG368" s="24">
        <v>3.6</v>
      </c>
      <c r="AH368" s="24">
        <v>1.25</v>
      </c>
      <c r="AI368" s="24">
        <v>3.55</v>
      </c>
      <c r="AJ368" s="24">
        <v>4.7</v>
      </c>
      <c r="AK368" s="24">
        <v>3.6</v>
      </c>
    </row>
    <row r="369" spans="25:37" ht="16.5" customHeight="1" thickBot="1" x14ac:dyDescent="0.3">
      <c r="Y369" s="24">
        <v>476</v>
      </c>
      <c r="Z369" s="24">
        <v>370</v>
      </c>
      <c r="AA369" s="24">
        <v>-412.92613979999999</v>
      </c>
      <c r="AB369" s="24">
        <v>7.75</v>
      </c>
      <c r="AC369" s="25">
        <v>1.5</v>
      </c>
      <c r="AD369" s="26">
        <v>1.88</v>
      </c>
      <c r="AE369" s="14"/>
      <c r="AF369" s="24">
        <v>1.4</v>
      </c>
      <c r="AG369" s="24">
        <v>1.6</v>
      </c>
      <c r="AH369" s="24">
        <v>0.85</v>
      </c>
      <c r="AI369" s="24">
        <v>3.65</v>
      </c>
      <c r="AJ369" s="24">
        <v>0</v>
      </c>
      <c r="AK369" s="24">
        <v>10.4</v>
      </c>
    </row>
    <row r="370" spans="25:37" ht="16.5" customHeight="1" thickBot="1" x14ac:dyDescent="0.3">
      <c r="Y370" s="24">
        <v>415</v>
      </c>
      <c r="Z370" s="24">
        <v>389</v>
      </c>
      <c r="AA370" s="24">
        <v>-290.6197631</v>
      </c>
      <c r="AB370" s="24">
        <v>9.1999999999999993</v>
      </c>
      <c r="AC370" s="25">
        <v>1.93</v>
      </c>
      <c r="AD370" s="26">
        <v>1.86</v>
      </c>
      <c r="AE370" s="14"/>
      <c r="AF370" s="24">
        <v>1.8</v>
      </c>
      <c r="AG370" s="24">
        <v>3.4</v>
      </c>
      <c r="AH370" s="24">
        <v>-0.75</v>
      </c>
      <c r="AI370" s="24">
        <v>3</v>
      </c>
      <c r="AJ370" s="24">
        <v>2.2000000000000002</v>
      </c>
      <c r="AK370" s="24">
        <v>2.2000000000000002</v>
      </c>
    </row>
    <row r="371" spans="25:37" ht="16.5" customHeight="1" thickBot="1" x14ac:dyDescent="0.3">
      <c r="Y371" s="24">
        <v>419</v>
      </c>
      <c r="Z371" s="24">
        <v>338</v>
      </c>
      <c r="AA371" s="24">
        <v>-300.6888199</v>
      </c>
      <c r="AB371" s="24">
        <v>8.9499999999999993</v>
      </c>
      <c r="AC371" s="25">
        <v>1.63</v>
      </c>
      <c r="AD371" s="26">
        <v>1.86</v>
      </c>
      <c r="AE371" s="14"/>
      <c r="AF371" s="24">
        <v>3.1</v>
      </c>
      <c r="AG371" s="24">
        <v>1.2</v>
      </c>
      <c r="AH371" s="24">
        <v>3.1</v>
      </c>
      <c r="AI371" s="24">
        <v>0.05</v>
      </c>
      <c r="AJ371" s="24">
        <v>0.7</v>
      </c>
      <c r="AK371" s="24">
        <v>-0.4</v>
      </c>
    </row>
    <row r="372" spans="25:37" ht="16.5" customHeight="1" thickBot="1" x14ac:dyDescent="0.3">
      <c r="Y372" s="24">
        <v>291</v>
      </c>
      <c r="Z372" s="24">
        <v>384</v>
      </c>
      <c r="AA372" s="24">
        <v>5.2693329000000002</v>
      </c>
      <c r="AB372" s="24">
        <v>13.3</v>
      </c>
      <c r="AC372" s="25">
        <v>2.73</v>
      </c>
      <c r="AD372" s="26">
        <v>1.85</v>
      </c>
      <c r="AE372" s="14"/>
      <c r="AF372" s="24">
        <v>1.8</v>
      </c>
      <c r="AG372" s="24">
        <v>4.4000000000000004</v>
      </c>
      <c r="AH372" s="24">
        <v>-0.15</v>
      </c>
      <c r="AI372" s="24">
        <v>1.35</v>
      </c>
      <c r="AJ372" s="24">
        <v>6.25</v>
      </c>
      <c r="AK372" s="24">
        <v>9</v>
      </c>
    </row>
    <row r="373" spans="25:37" ht="16.5" customHeight="1" thickBot="1" x14ac:dyDescent="0.3">
      <c r="Y373" s="24">
        <v>393</v>
      </c>
      <c r="Z373" s="24">
        <v>365</v>
      </c>
      <c r="AA373" s="24">
        <v>-224.85557750000001</v>
      </c>
      <c r="AB373" s="24">
        <v>9.85</v>
      </c>
      <c r="AC373" s="25">
        <v>1.95</v>
      </c>
      <c r="AD373" s="26">
        <v>1.84</v>
      </c>
      <c r="AE373" s="14"/>
      <c r="AF373" s="24">
        <v>3</v>
      </c>
      <c r="AG373" s="24">
        <v>0.8</v>
      </c>
      <c r="AH373" s="24">
        <v>1.1000000000000001</v>
      </c>
      <c r="AI373" s="24">
        <v>2.4500000000000002</v>
      </c>
      <c r="AJ373" s="24">
        <v>2.4</v>
      </c>
      <c r="AK373" s="24">
        <v>-1</v>
      </c>
    </row>
    <row r="374" spans="25:37" ht="16.5" customHeight="1" thickBot="1" x14ac:dyDescent="0.3">
      <c r="Y374" s="24">
        <v>446</v>
      </c>
      <c r="Z374" s="24">
        <v>374</v>
      </c>
      <c r="AA374" s="24">
        <v>-354.45206739999998</v>
      </c>
      <c r="AB374" s="24">
        <v>8.35</v>
      </c>
      <c r="AC374" s="25">
        <v>1.67</v>
      </c>
      <c r="AD374" s="26">
        <v>1.84</v>
      </c>
      <c r="AE374" s="24" t="s">
        <v>121</v>
      </c>
      <c r="AF374" s="24">
        <v>-0.45</v>
      </c>
      <c r="AG374" s="24">
        <v>1.2</v>
      </c>
      <c r="AH374" s="24">
        <v>1.8</v>
      </c>
      <c r="AI374" s="24">
        <v>4.8</v>
      </c>
      <c r="AJ374" s="24">
        <v>1</v>
      </c>
      <c r="AK374" s="24">
        <v>2.2000000000000002</v>
      </c>
    </row>
    <row r="375" spans="25:37" ht="16.5" customHeight="1" thickBot="1" x14ac:dyDescent="0.3">
      <c r="Y375" s="24">
        <v>401</v>
      </c>
      <c r="Z375" s="24">
        <v>363</v>
      </c>
      <c r="AA375" s="24">
        <v>-247.94581220000001</v>
      </c>
      <c r="AB375" s="24">
        <v>9.65</v>
      </c>
      <c r="AC375" s="25">
        <v>1.87</v>
      </c>
      <c r="AD375" s="26">
        <v>1.83</v>
      </c>
      <c r="AE375" s="14"/>
      <c r="AF375" s="24">
        <v>-1.6</v>
      </c>
      <c r="AG375" s="24">
        <v>1.6</v>
      </c>
      <c r="AH375" s="24">
        <v>4.3499999999999996</v>
      </c>
      <c r="AI375" s="24">
        <v>2.95</v>
      </c>
      <c r="AJ375" s="24">
        <v>2.0499999999999998</v>
      </c>
      <c r="AK375" s="24">
        <v>7.2</v>
      </c>
    </row>
    <row r="376" spans="25:37" ht="16.5" customHeight="1" thickBot="1" x14ac:dyDescent="0.3">
      <c r="Y376" s="24">
        <v>428</v>
      </c>
      <c r="Z376" s="24">
        <v>383</v>
      </c>
      <c r="AA376" s="24">
        <v>-317.90714259999999</v>
      </c>
      <c r="AB376" s="24">
        <v>8.85</v>
      </c>
      <c r="AC376" s="25">
        <v>1.81</v>
      </c>
      <c r="AD376" s="26">
        <v>1.83</v>
      </c>
      <c r="AE376" s="24" t="s">
        <v>134</v>
      </c>
      <c r="AF376" s="24">
        <v>1.35</v>
      </c>
      <c r="AG376" s="24">
        <v>2.8</v>
      </c>
      <c r="AH376" s="24">
        <v>0.25</v>
      </c>
      <c r="AI376" s="24">
        <v>2.9</v>
      </c>
      <c r="AJ376" s="24">
        <v>1.75</v>
      </c>
      <c r="AK376" s="24">
        <v>5.4</v>
      </c>
    </row>
    <row r="377" spans="25:37" ht="16.5" customHeight="1" thickBot="1" x14ac:dyDescent="0.3">
      <c r="Y377" s="24">
        <v>439</v>
      </c>
      <c r="Z377" s="24">
        <v>378</v>
      </c>
      <c r="AA377" s="24">
        <v>-340.40223309999999</v>
      </c>
      <c r="AB377" s="24">
        <v>8.5500000000000007</v>
      </c>
      <c r="AC377" s="25">
        <v>1.71</v>
      </c>
      <c r="AD377" s="26">
        <v>1.83</v>
      </c>
      <c r="AE377" s="24" t="s">
        <v>118</v>
      </c>
      <c r="AF377" s="24">
        <v>0.9</v>
      </c>
      <c r="AG377" s="24">
        <v>2.4</v>
      </c>
      <c r="AH377" s="24">
        <v>1.1499999999999999</v>
      </c>
      <c r="AI377" s="24">
        <v>2.85</v>
      </c>
      <c r="AJ377" s="24">
        <v>1.25</v>
      </c>
      <c r="AK377" s="24">
        <v>11.8</v>
      </c>
    </row>
    <row r="378" spans="25:37" ht="16.5" customHeight="1" thickBot="1" x14ac:dyDescent="0.3">
      <c r="Y378" s="24">
        <v>353</v>
      </c>
      <c r="Z378" s="24">
        <v>377</v>
      </c>
      <c r="AA378" s="24">
        <v>-149.7743902</v>
      </c>
      <c r="AB378" s="24">
        <v>11</v>
      </c>
      <c r="AC378" s="25">
        <v>2.2200000000000002</v>
      </c>
      <c r="AD378" s="26">
        <v>1.8</v>
      </c>
      <c r="AE378" s="14"/>
      <c r="AF378" s="24">
        <v>2.9</v>
      </c>
      <c r="AG378" s="24">
        <v>3.6</v>
      </c>
      <c r="AH378" s="24">
        <v>0.5</v>
      </c>
      <c r="AI378" s="24">
        <v>0.2</v>
      </c>
      <c r="AJ378" s="24">
        <v>3.9</v>
      </c>
      <c r="AK378" s="24">
        <v>0</v>
      </c>
    </row>
    <row r="379" spans="25:37" ht="16.5" customHeight="1" thickBot="1" x14ac:dyDescent="0.3">
      <c r="Y379" s="24">
        <v>383</v>
      </c>
      <c r="Z379" s="24">
        <v>366</v>
      </c>
      <c r="AA379" s="24">
        <v>-210.65909189999999</v>
      </c>
      <c r="AB379" s="24">
        <v>10.4</v>
      </c>
      <c r="AC379" s="25">
        <v>1.96</v>
      </c>
      <c r="AD379" s="26">
        <v>1.8</v>
      </c>
      <c r="AE379" s="24" t="s">
        <v>130</v>
      </c>
      <c r="AF379" s="24">
        <v>1.1000000000000001</v>
      </c>
      <c r="AG379" s="24">
        <v>1.6</v>
      </c>
      <c r="AH379" s="24">
        <v>2.95</v>
      </c>
      <c r="AI379" s="24">
        <v>1.55</v>
      </c>
      <c r="AJ379" s="24">
        <v>2.6</v>
      </c>
      <c r="AK379" s="24">
        <v>0.2</v>
      </c>
    </row>
    <row r="380" spans="25:37" ht="16.5" customHeight="1" thickBot="1" x14ac:dyDescent="0.3">
      <c r="Y380" s="24">
        <v>386</v>
      </c>
      <c r="Z380" s="24">
        <v>364</v>
      </c>
      <c r="AA380" s="24">
        <v>-217.36221309999999</v>
      </c>
      <c r="AB380" s="24">
        <v>10.3</v>
      </c>
      <c r="AC380" s="25">
        <v>1.94</v>
      </c>
      <c r="AD380" s="26">
        <v>1.8</v>
      </c>
      <c r="AE380" s="24" t="s">
        <v>133</v>
      </c>
      <c r="AF380" s="24">
        <v>2.9</v>
      </c>
      <c r="AG380" s="24">
        <v>1.8</v>
      </c>
      <c r="AH380" s="24">
        <v>1.9</v>
      </c>
      <c r="AI380" s="24">
        <v>0.6</v>
      </c>
      <c r="AJ380" s="24">
        <v>2.5</v>
      </c>
      <c r="AK380" s="24">
        <v>3.4</v>
      </c>
    </row>
    <row r="381" spans="25:37" ht="16.5" customHeight="1" thickBot="1" x14ac:dyDescent="0.3">
      <c r="Y381" s="24">
        <v>370</v>
      </c>
      <c r="Z381" s="24">
        <v>372</v>
      </c>
      <c r="AA381" s="24">
        <v>-183.30641869999999</v>
      </c>
      <c r="AB381" s="24">
        <v>10.5</v>
      </c>
      <c r="AC381" s="25">
        <v>2.1</v>
      </c>
      <c r="AD381" s="26">
        <v>1.79</v>
      </c>
      <c r="AE381" s="14"/>
      <c r="AF381" s="24">
        <v>3.15</v>
      </c>
      <c r="AG381" s="24">
        <v>1.8</v>
      </c>
      <c r="AH381" s="24">
        <v>0.55000000000000004</v>
      </c>
      <c r="AI381" s="24">
        <v>1.65</v>
      </c>
      <c r="AJ381" s="24">
        <v>3.35</v>
      </c>
      <c r="AK381" s="24">
        <v>0</v>
      </c>
    </row>
    <row r="382" spans="25:37" ht="16.5" customHeight="1" thickBot="1" x14ac:dyDescent="0.3">
      <c r="Y382" s="24">
        <v>394</v>
      </c>
      <c r="Z382" s="24">
        <v>401</v>
      </c>
      <c r="AA382" s="24">
        <v>-228.42900399999999</v>
      </c>
      <c r="AB382" s="24">
        <v>9.85</v>
      </c>
      <c r="AC382" s="25">
        <v>2.1</v>
      </c>
      <c r="AD382" s="26">
        <v>1.79</v>
      </c>
      <c r="AE382" s="24" t="s">
        <v>134</v>
      </c>
      <c r="AF382" s="24">
        <v>3</v>
      </c>
      <c r="AG382" s="24">
        <v>4.4000000000000004</v>
      </c>
      <c r="AH382" s="24">
        <v>-1.25</v>
      </c>
      <c r="AI382" s="24">
        <v>1</v>
      </c>
      <c r="AJ382" s="24">
        <v>3.35</v>
      </c>
      <c r="AK382" s="24">
        <v>3</v>
      </c>
    </row>
    <row r="383" spans="25:37" ht="16.5" customHeight="1" thickBot="1" x14ac:dyDescent="0.3">
      <c r="Y383" s="24">
        <v>521</v>
      </c>
      <c r="Z383" s="24">
        <v>406</v>
      </c>
      <c r="AA383" s="24">
        <v>-486.9172974</v>
      </c>
      <c r="AB383" s="24">
        <v>6.7</v>
      </c>
      <c r="AC383" s="25">
        <v>1.39</v>
      </c>
      <c r="AD383" s="26">
        <v>1.79</v>
      </c>
      <c r="AE383" s="14"/>
      <c r="AF383" s="24">
        <v>0</v>
      </c>
      <c r="AG383" s="24">
        <v>1.8</v>
      </c>
      <c r="AH383" s="24">
        <v>0</v>
      </c>
      <c r="AI383" s="24">
        <v>5.35</v>
      </c>
      <c r="AJ383" s="24">
        <v>-0.2</v>
      </c>
      <c r="AK383" s="24">
        <v>0.4</v>
      </c>
    </row>
    <row r="384" spans="25:37" ht="16.5" customHeight="1" thickBot="1" x14ac:dyDescent="0.3">
      <c r="Y384" s="24">
        <v>398</v>
      </c>
      <c r="Z384" s="24">
        <v>371</v>
      </c>
      <c r="AA384" s="24">
        <v>-243.70849609999999</v>
      </c>
      <c r="AB384" s="24">
        <v>9.75</v>
      </c>
      <c r="AC384" s="25">
        <v>1.9</v>
      </c>
      <c r="AD384" s="26">
        <v>1.78</v>
      </c>
      <c r="AE384" s="24" t="s">
        <v>117</v>
      </c>
      <c r="AF384" s="24">
        <v>3.4</v>
      </c>
      <c r="AG384" s="24">
        <v>2.2000000000000002</v>
      </c>
      <c r="AH384" s="24">
        <v>1.05</v>
      </c>
      <c r="AI384" s="24">
        <v>0.45</v>
      </c>
      <c r="AJ384" s="24">
        <v>2.4</v>
      </c>
      <c r="AK384" s="24">
        <v>5.2</v>
      </c>
    </row>
    <row r="385" spans="25:37" ht="16.5" customHeight="1" thickBot="1" x14ac:dyDescent="0.3">
      <c r="Y385" s="24">
        <v>345</v>
      </c>
      <c r="Z385" s="24">
        <v>368</v>
      </c>
      <c r="AA385" s="24">
        <v>-122.8861431</v>
      </c>
      <c r="AB385" s="24">
        <v>11.25</v>
      </c>
      <c r="AC385" s="25">
        <v>2.19</v>
      </c>
      <c r="AD385" s="26">
        <v>1.76</v>
      </c>
      <c r="AE385" s="24" t="s">
        <v>118</v>
      </c>
      <c r="AF385" s="24">
        <v>2.2999999999999998</v>
      </c>
      <c r="AG385" s="24">
        <v>2</v>
      </c>
      <c r="AH385" s="24">
        <v>2.5499999999999998</v>
      </c>
      <c r="AI385" s="24">
        <v>0.2</v>
      </c>
      <c r="AJ385" s="24">
        <v>3.9</v>
      </c>
      <c r="AK385" s="24">
        <v>5.2</v>
      </c>
    </row>
    <row r="386" spans="25:37" ht="16.5" customHeight="1" thickBot="1" x14ac:dyDescent="0.3">
      <c r="Y386" s="24">
        <v>418</v>
      </c>
      <c r="Z386" s="24">
        <v>379</v>
      </c>
      <c r="AA386" s="24">
        <v>-299.94167140000002</v>
      </c>
      <c r="AB386" s="24">
        <v>9</v>
      </c>
      <c r="AC386" s="25">
        <v>1.78</v>
      </c>
      <c r="AD386" s="26">
        <v>1.76</v>
      </c>
      <c r="AE386" s="24" t="s">
        <v>133</v>
      </c>
      <c r="AF386" s="24">
        <v>1.9</v>
      </c>
      <c r="AG386" s="24">
        <v>2.8</v>
      </c>
      <c r="AH386" s="24">
        <v>1.4</v>
      </c>
      <c r="AI386" s="24">
        <v>0.95</v>
      </c>
      <c r="AJ386" s="24">
        <v>1.85</v>
      </c>
      <c r="AK386" s="24">
        <v>8.4</v>
      </c>
    </row>
    <row r="387" spans="25:37" ht="16.5" customHeight="1" thickBot="1" x14ac:dyDescent="0.3">
      <c r="Y387" s="24">
        <v>507</v>
      </c>
      <c r="Z387" s="24">
        <v>382</v>
      </c>
      <c r="AA387" s="24">
        <v>-456.05809590000001</v>
      </c>
      <c r="AB387" s="24">
        <v>7.05</v>
      </c>
      <c r="AC387" s="25">
        <v>1.37</v>
      </c>
      <c r="AD387" s="26">
        <v>1.76</v>
      </c>
      <c r="AE387" s="24" t="s">
        <v>121</v>
      </c>
      <c r="AF387" s="24">
        <v>0.85</v>
      </c>
      <c r="AG387" s="24">
        <v>1.6</v>
      </c>
      <c r="AH387" s="24">
        <v>1.4</v>
      </c>
      <c r="AI387" s="24">
        <v>3.2</v>
      </c>
      <c r="AJ387" s="24">
        <v>-0.2</v>
      </c>
      <c r="AK387" s="24">
        <v>6</v>
      </c>
    </row>
    <row r="388" spans="25:37" ht="16.5" customHeight="1" thickBot="1" x14ac:dyDescent="0.3">
      <c r="Y388" s="24">
        <v>320</v>
      </c>
      <c r="Z388" s="24">
        <v>362</v>
      </c>
      <c r="AA388" s="24">
        <v>-69.5037308</v>
      </c>
      <c r="AB388" s="24">
        <v>12.15</v>
      </c>
      <c r="AC388" s="25">
        <v>2.2999999999999998</v>
      </c>
      <c r="AD388" s="26">
        <v>1.75</v>
      </c>
      <c r="AE388" s="14"/>
      <c r="AF388" s="24">
        <v>3.35</v>
      </c>
      <c r="AG388" s="24">
        <v>2.2000000000000002</v>
      </c>
      <c r="AH388" s="24">
        <v>2.65</v>
      </c>
      <c r="AI388" s="24">
        <v>-1.2</v>
      </c>
      <c r="AJ388" s="24">
        <v>4.5</v>
      </c>
      <c r="AK388" s="24">
        <v>3.4</v>
      </c>
    </row>
    <row r="389" spans="25:37" ht="16.5" customHeight="1" thickBot="1" x14ac:dyDescent="0.3">
      <c r="Y389" s="24">
        <v>430</v>
      </c>
      <c r="Z389" s="24">
        <v>396</v>
      </c>
      <c r="AA389" s="24">
        <v>-319.74576380000002</v>
      </c>
      <c r="AB389" s="24">
        <v>8.75</v>
      </c>
      <c r="AC389" s="25">
        <v>1.79</v>
      </c>
      <c r="AD389" s="26">
        <v>1.75</v>
      </c>
      <c r="AE389" s="14"/>
      <c r="AF389" s="24">
        <v>2.6</v>
      </c>
      <c r="AG389" s="24">
        <v>4.2</v>
      </c>
      <c r="AH389" s="24">
        <v>0</v>
      </c>
      <c r="AI389" s="24">
        <v>0.2</v>
      </c>
      <c r="AJ389" s="24">
        <v>1.95</v>
      </c>
      <c r="AK389" s="24">
        <v>6.6</v>
      </c>
    </row>
    <row r="390" spans="25:37" ht="16.5" customHeight="1" thickBot="1" x14ac:dyDescent="0.3">
      <c r="Y390" s="24">
        <v>457</v>
      </c>
      <c r="Z390" s="24">
        <v>392</v>
      </c>
      <c r="AA390" s="24">
        <v>-380.42171569999999</v>
      </c>
      <c r="AB390" s="24">
        <v>8.15</v>
      </c>
      <c r="AC390" s="25">
        <v>1.6</v>
      </c>
      <c r="AD390" s="26">
        <v>1.75</v>
      </c>
      <c r="AE390" s="24" t="s">
        <v>126</v>
      </c>
      <c r="AF390" s="24">
        <v>2.4</v>
      </c>
      <c r="AG390" s="24">
        <v>3.2</v>
      </c>
      <c r="AH390" s="24">
        <v>0.35</v>
      </c>
      <c r="AI390" s="24">
        <v>1.05</v>
      </c>
      <c r="AJ390" s="24">
        <v>1</v>
      </c>
      <c r="AK390" s="24">
        <v>5.8</v>
      </c>
    </row>
    <row r="391" spans="25:37" ht="16.5" customHeight="1" thickBot="1" x14ac:dyDescent="0.3">
      <c r="Y391" s="24">
        <v>230</v>
      </c>
      <c r="Z391" s="24">
        <v>411</v>
      </c>
      <c r="AA391" s="24">
        <v>239.28370670000001</v>
      </c>
      <c r="AB391" s="24">
        <v>15.9</v>
      </c>
      <c r="AC391" s="25">
        <v>3.41</v>
      </c>
      <c r="AD391" s="26">
        <v>1.74</v>
      </c>
      <c r="AE391" s="24" t="s">
        <v>126</v>
      </c>
      <c r="AF391" s="24">
        <v>0.25</v>
      </c>
      <c r="AG391" s="24">
        <v>5.6</v>
      </c>
      <c r="AH391" s="24">
        <v>0.5</v>
      </c>
      <c r="AI391" s="24">
        <v>0.6</v>
      </c>
      <c r="AJ391" s="24">
        <v>10.1</v>
      </c>
      <c r="AK391" s="24">
        <v>0.6</v>
      </c>
    </row>
    <row r="392" spans="25:37" ht="16.5" customHeight="1" thickBot="1" x14ac:dyDescent="0.3">
      <c r="Y392" s="24">
        <v>303</v>
      </c>
      <c r="Z392" s="24">
        <v>376</v>
      </c>
      <c r="AA392" s="24">
        <v>-26.094169600000001</v>
      </c>
      <c r="AB392" s="24">
        <v>12.65</v>
      </c>
      <c r="AC392" s="25">
        <v>2.5099999999999998</v>
      </c>
      <c r="AD392" s="26">
        <v>1.74</v>
      </c>
      <c r="AE392" s="14"/>
      <c r="AF392" s="24">
        <v>3.55</v>
      </c>
      <c r="AG392" s="24">
        <v>0.4</v>
      </c>
      <c r="AH392" s="24">
        <v>0.6</v>
      </c>
      <c r="AI392" s="24">
        <v>2.4</v>
      </c>
      <c r="AJ392" s="24">
        <v>5.6</v>
      </c>
      <c r="AK392" s="24">
        <v>13.8</v>
      </c>
    </row>
    <row r="393" spans="25:37" ht="16.5" customHeight="1" thickBot="1" x14ac:dyDescent="0.3">
      <c r="Y393" s="24">
        <v>316</v>
      </c>
      <c r="Z393" s="24">
        <v>398</v>
      </c>
      <c r="AA393" s="24">
        <v>-58.413563500000002</v>
      </c>
      <c r="AB393" s="24">
        <v>12.2</v>
      </c>
      <c r="AC393" s="25">
        <v>2.5099999999999998</v>
      </c>
      <c r="AD393" s="26">
        <v>1.74</v>
      </c>
      <c r="AE393" s="24" t="s">
        <v>130</v>
      </c>
      <c r="AF393" s="24">
        <v>1.4</v>
      </c>
      <c r="AG393" s="24">
        <v>3.4</v>
      </c>
      <c r="AH393" s="24">
        <v>0.75</v>
      </c>
      <c r="AI393" s="24">
        <v>1.4</v>
      </c>
      <c r="AJ393" s="24">
        <v>5.6</v>
      </c>
      <c r="AK393" s="24">
        <v>5</v>
      </c>
    </row>
    <row r="394" spans="25:37" ht="16.5" customHeight="1" thickBot="1" x14ac:dyDescent="0.3">
      <c r="Y394" s="24">
        <v>396</v>
      </c>
      <c r="Z394" s="24">
        <v>385</v>
      </c>
      <c r="AA394" s="24">
        <v>-236.48722839999999</v>
      </c>
      <c r="AB394" s="24">
        <v>9.8000000000000007</v>
      </c>
      <c r="AC394" s="25">
        <v>1.97</v>
      </c>
      <c r="AD394" s="26">
        <v>1.74</v>
      </c>
      <c r="AE394" s="14"/>
      <c r="AF394" s="24">
        <v>1.65</v>
      </c>
      <c r="AG394" s="24">
        <v>2.4</v>
      </c>
      <c r="AH394" s="24">
        <v>1.25</v>
      </c>
      <c r="AI394" s="24">
        <v>1.65</v>
      </c>
      <c r="AJ394" s="24">
        <v>2.9</v>
      </c>
      <c r="AK394" s="24">
        <v>0.6</v>
      </c>
    </row>
    <row r="395" spans="25:37" ht="16.5" customHeight="1" thickBot="1" x14ac:dyDescent="0.3">
      <c r="Y395" s="24">
        <v>431</v>
      </c>
      <c r="Z395" s="24">
        <v>391</v>
      </c>
      <c r="AA395" s="24">
        <v>-322.1507416</v>
      </c>
      <c r="AB395" s="24">
        <v>8.75</v>
      </c>
      <c r="AC395" s="25">
        <v>1.75</v>
      </c>
      <c r="AD395" s="26">
        <v>1.74</v>
      </c>
      <c r="AE395" s="14"/>
      <c r="AF395" s="24">
        <v>0.25</v>
      </c>
      <c r="AG395" s="24">
        <v>3.2</v>
      </c>
      <c r="AH395" s="24">
        <v>1.9</v>
      </c>
      <c r="AI395" s="24">
        <v>1.6</v>
      </c>
      <c r="AJ395" s="24">
        <v>1.8</v>
      </c>
      <c r="AK395" s="24">
        <v>1.2</v>
      </c>
    </row>
    <row r="396" spans="25:37" ht="16.5" customHeight="1" thickBot="1" x14ac:dyDescent="0.3">
      <c r="Y396" s="24">
        <v>444</v>
      </c>
      <c r="Z396" s="24">
        <v>403</v>
      </c>
      <c r="AA396" s="24">
        <v>-351.2552948</v>
      </c>
      <c r="AB396" s="24">
        <v>8.4499999999999993</v>
      </c>
      <c r="AC396" s="25">
        <v>1.72</v>
      </c>
      <c r="AD396" s="26">
        <v>1.74</v>
      </c>
      <c r="AE396" s="24" t="s">
        <v>124</v>
      </c>
      <c r="AF396" s="24">
        <v>1.75</v>
      </c>
      <c r="AG396" s="24">
        <v>4.2</v>
      </c>
      <c r="AH396" s="24">
        <v>0.2</v>
      </c>
      <c r="AI396" s="24">
        <v>0.8</v>
      </c>
      <c r="AJ396" s="24">
        <v>1.65</v>
      </c>
      <c r="AK396" s="24">
        <v>-1</v>
      </c>
    </row>
    <row r="397" spans="25:37" ht="16.5" customHeight="1" thickBot="1" x14ac:dyDescent="0.3">
      <c r="Y397" s="24">
        <v>448</v>
      </c>
      <c r="Z397" s="24">
        <v>380</v>
      </c>
      <c r="AA397" s="24">
        <v>-359.47857740000001</v>
      </c>
      <c r="AB397" s="24">
        <v>8.3000000000000007</v>
      </c>
      <c r="AC397" s="25">
        <v>1.6</v>
      </c>
      <c r="AD397" s="26">
        <v>1.74</v>
      </c>
      <c r="AE397" s="14"/>
      <c r="AF397" s="24">
        <v>1.6</v>
      </c>
      <c r="AG397" s="24">
        <v>3.4</v>
      </c>
      <c r="AH397" s="24">
        <v>1.95</v>
      </c>
      <c r="AI397" s="24">
        <v>0</v>
      </c>
      <c r="AJ397" s="24">
        <v>1.05</v>
      </c>
      <c r="AK397" s="24">
        <v>0</v>
      </c>
    </row>
    <row r="398" spans="25:37" ht="16.5" customHeight="1" thickBot="1" x14ac:dyDescent="0.3">
      <c r="Y398" s="24">
        <v>307</v>
      </c>
      <c r="Z398" s="24">
        <v>394</v>
      </c>
      <c r="AA398" s="24">
        <v>-40.5818558</v>
      </c>
      <c r="AB398" s="24">
        <v>12.6</v>
      </c>
      <c r="AC398" s="25">
        <v>2.5299999999999998</v>
      </c>
      <c r="AD398" s="26">
        <v>1.73</v>
      </c>
      <c r="AE398" s="14"/>
      <c r="AF398" s="24">
        <v>2.5</v>
      </c>
      <c r="AG398" s="24">
        <v>1.4</v>
      </c>
      <c r="AH398" s="24">
        <v>0.3</v>
      </c>
      <c r="AI398" s="24">
        <v>2.7</v>
      </c>
      <c r="AJ398" s="24">
        <v>5.75</v>
      </c>
      <c r="AK398" s="24">
        <v>12.6</v>
      </c>
    </row>
    <row r="399" spans="25:37" ht="16.5" customHeight="1" thickBot="1" x14ac:dyDescent="0.3">
      <c r="Y399" s="24">
        <v>355</v>
      </c>
      <c r="Z399" s="24">
        <v>386</v>
      </c>
      <c r="AA399" s="24">
        <v>-151.73552799999999</v>
      </c>
      <c r="AB399" s="24">
        <v>10.95</v>
      </c>
      <c r="AC399" s="25">
        <v>2.2000000000000002</v>
      </c>
      <c r="AD399" s="26">
        <v>1.73</v>
      </c>
      <c r="AE399" s="14"/>
      <c r="AF399" s="24">
        <v>2.1</v>
      </c>
      <c r="AG399" s="24">
        <v>2.8</v>
      </c>
      <c r="AH399" s="24">
        <v>1.1499999999999999</v>
      </c>
      <c r="AI399" s="24">
        <v>0.85</v>
      </c>
      <c r="AJ399" s="24">
        <v>4.0999999999999996</v>
      </c>
      <c r="AK399" s="24">
        <v>8.6</v>
      </c>
    </row>
    <row r="400" spans="25:37" ht="16.5" customHeight="1" thickBot="1" x14ac:dyDescent="0.3">
      <c r="Y400" s="24">
        <v>363</v>
      </c>
      <c r="Z400" s="24">
        <v>375</v>
      </c>
      <c r="AA400" s="24">
        <v>-165.8513126</v>
      </c>
      <c r="AB400" s="24">
        <v>10.8</v>
      </c>
      <c r="AC400" s="25">
        <v>2.11</v>
      </c>
      <c r="AD400" s="26">
        <v>1.73</v>
      </c>
      <c r="AE400" s="14"/>
      <c r="AF400" s="24">
        <v>1.7</v>
      </c>
      <c r="AG400" s="24">
        <v>2</v>
      </c>
      <c r="AH400" s="24">
        <v>2.2000000000000002</v>
      </c>
      <c r="AI400" s="24">
        <v>1</v>
      </c>
      <c r="AJ400" s="24">
        <v>3.65</v>
      </c>
      <c r="AK400" s="24">
        <v>0</v>
      </c>
    </row>
    <row r="401" spans="25:37" ht="16.5" customHeight="1" thickBot="1" x14ac:dyDescent="0.3">
      <c r="Y401" s="24">
        <v>385</v>
      </c>
      <c r="Z401" s="24">
        <v>402</v>
      </c>
      <c r="AA401" s="24">
        <v>-214.36536860000001</v>
      </c>
      <c r="AB401" s="24">
        <v>10.3</v>
      </c>
      <c r="AC401" s="25">
        <v>2.08</v>
      </c>
      <c r="AD401" s="26">
        <v>1.71</v>
      </c>
      <c r="AE401" s="14"/>
      <c r="AF401" s="24">
        <v>2.1</v>
      </c>
      <c r="AG401" s="24">
        <v>3.4</v>
      </c>
      <c r="AH401" s="24">
        <v>0.25</v>
      </c>
      <c r="AI401" s="24">
        <v>1.1000000000000001</v>
      </c>
      <c r="AJ401" s="24">
        <v>3.55</v>
      </c>
      <c r="AK401" s="24">
        <v>3</v>
      </c>
    </row>
    <row r="402" spans="25:37" ht="16.5" customHeight="1" thickBot="1" x14ac:dyDescent="0.3">
      <c r="Y402" s="24">
        <v>405</v>
      </c>
      <c r="Z402" s="24">
        <v>408</v>
      </c>
      <c r="AA402" s="24">
        <v>-263.7242966</v>
      </c>
      <c r="AB402" s="24">
        <v>9.5</v>
      </c>
      <c r="AC402" s="25">
        <v>1.97</v>
      </c>
      <c r="AD402" s="26">
        <v>1.71</v>
      </c>
      <c r="AE402" s="14"/>
      <c r="AF402" s="24">
        <v>0.7</v>
      </c>
      <c r="AG402" s="24">
        <v>4.5999999999999996</v>
      </c>
      <c r="AH402" s="24">
        <v>0.8</v>
      </c>
      <c r="AI402" s="24">
        <v>0.75</v>
      </c>
      <c r="AJ402" s="24">
        <v>3</v>
      </c>
      <c r="AK402" s="24">
        <v>6.4</v>
      </c>
    </row>
    <row r="403" spans="25:37" ht="16.5" customHeight="1" thickBot="1" x14ac:dyDescent="0.3">
      <c r="Y403" s="24">
        <v>450</v>
      </c>
      <c r="Z403" s="24">
        <v>400</v>
      </c>
      <c r="AA403" s="24">
        <v>-365.70978830000001</v>
      </c>
      <c r="AB403" s="24">
        <v>8.3000000000000007</v>
      </c>
      <c r="AC403" s="25">
        <v>1.65</v>
      </c>
      <c r="AD403" s="26">
        <v>1.71</v>
      </c>
      <c r="AE403" s="14"/>
      <c r="AF403" s="24">
        <v>2.4</v>
      </c>
      <c r="AG403" s="24">
        <v>2</v>
      </c>
      <c r="AH403" s="24">
        <v>0</v>
      </c>
      <c r="AI403" s="24">
        <v>2.4500000000000002</v>
      </c>
      <c r="AJ403" s="24">
        <v>1.4</v>
      </c>
      <c r="AK403" s="24">
        <v>3.8</v>
      </c>
    </row>
    <row r="404" spans="25:37" ht="16.5" customHeight="1" thickBot="1" x14ac:dyDescent="0.3">
      <c r="Y404" s="24">
        <v>305</v>
      </c>
      <c r="Z404" s="24">
        <v>399</v>
      </c>
      <c r="AA404" s="24">
        <v>-28.858669299999999</v>
      </c>
      <c r="AB404" s="24">
        <v>12.65</v>
      </c>
      <c r="AC404" s="25">
        <v>2.57</v>
      </c>
      <c r="AD404" s="26">
        <v>1.7</v>
      </c>
      <c r="AE404" s="14"/>
      <c r="AF404" s="24">
        <v>0.85</v>
      </c>
      <c r="AG404" s="24">
        <v>1.8</v>
      </c>
      <c r="AH404" s="24">
        <v>1.25</v>
      </c>
      <c r="AI404" s="24">
        <v>2.9</v>
      </c>
      <c r="AJ404" s="24">
        <v>6.05</v>
      </c>
      <c r="AK404" s="24">
        <v>11.6</v>
      </c>
    </row>
    <row r="405" spans="25:37" ht="16.5" customHeight="1" thickBot="1" x14ac:dyDescent="0.3">
      <c r="Y405" s="24">
        <v>318</v>
      </c>
      <c r="Z405" s="24">
        <v>395</v>
      </c>
      <c r="AA405" s="24">
        <v>-63.632026699999997</v>
      </c>
      <c r="AB405" s="24">
        <v>12.2</v>
      </c>
      <c r="AC405" s="25">
        <v>2.4500000000000002</v>
      </c>
      <c r="AD405" s="26">
        <v>1.69</v>
      </c>
      <c r="AE405" s="14"/>
      <c r="AF405" s="24">
        <v>4.5</v>
      </c>
      <c r="AG405" s="24">
        <v>2.2000000000000002</v>
      </c>
      <c r="AH405" s="24">
        <v>-0.5</v>
      </c>
      <c r="AI405" s="24">
        <v>0.55000000000000004</v>
      </c>
      <c r="AJ405" s="24">
        <v>5.5</v>
      </c>
      <c r="AK405" s="24">
        <v>6.6</v>
      </c>
    </row>
    <row r="406" spans="25:37" ht="16.5" customHeight="1" thickBot="1" x14ac:dyDescent="0.3">
      <c r="Y406" s="24">
        <v>410</v>
      </c>
      <c r="Z406" s="24">
        <v>425</v>
      </c>
      <c r="AA406" s="24">
        <v>-280.217063</v>
      </c>
      <c r="AB406" s="24">
        <v>9.35</v>
      </c>
      <c r="AC406" s="25">
        <v>2.0099999999999998</v>
      </c>
      <c r="AD406" s="26">
        <v>1.69</v>
      </c>
      <c r="AE406" s="14"/>
      <c r="AF406" s="24">
        <v>-0.1</v>
      </c>
      <c r="AG406" s="24">
        <v>4.8</v>
      </c>
      <c r="AH406" s="24">
        <v>-0.25</v>
      </c>
      <c r="AI406" s="24">
        <v>2.2999999999999998</v>
      </c>
      <c r="AJ406" s="24">
        <v>3.3</v>
      </c>
      <c r="AK406" s="24">
        <v>8.6</v>
      </c>
    </row>
    <row r="407" spans="25:37" ht="16.5" customHeight="1" thickBot="1" x14ac:dyDescent="0.3">
      <c r="Y407" s="24">
        <v>339</v>
      </c>
      <c r="Z407" s="24">
        <v>388</v>
      </c>
      <c r="AA407" s="24">
        <v>-113.31806949999999</v>
      </c>
      <c r="AB407" s="24">
        <v>11.5</v>
      </c>
      <c r="AC407" s="25">
        <v>2.25</v>
      </c>
      <c r="AD407" s="26">
        <v>1.65</v>
      </c>
      <c r="AE407" s="24" t="s">
        <v>117</v>
      </c>
      <c r="AF407" s="24">
        <v>2.65</v>
      </c>
      <c r="AG407" s="24">
        <v>2</v>
      </c>
      <c r="AH407" s="24">
        <v>1.75</v>
      </c>
      <c r="AI407" s="24">
        <v>0.2</v>
      </c>
      <c r="AJ407" s="24">
        <v>4.6500000000000004</v>
      </c>
      <c r="AK407" s="24">
        <v>3.8</v>
      </c>
    </row>
    <row r="408" spans="25:37" ht="16.5" customHeight="1" thickBot="1" x14ac:dyDescent="0.3">
      <c r="Y408" s="24">
        <v>406</v>
      </c>
      <c r="Z408" s="24">
        <v>393</v>
      </c>
      <c r="AA408" s="24">
        <v>-266.62015910000002</v>
      </c>
      <c r="AB408" s="24">
        <v>9.4</v>
      </c>
      <c r="AC408" s="25">
        <v>1.84</v>
      </c>
      <c r="AD408" s="26">
        <v>1.65</v>
      </c>
      <c r="AE408" s="14"/>
      <c r="AF408" s="24">
        <v>1.8</v>
      </c>
      <c r="AG408" s="24">
        <v>1.6</v>
      </c>
      <c r="AH408" s="24">
        <v>1.9</v>
      </c>
      <c r="AI408" s="24">
        <v>1.3</v>
      </c>
      <c r="AJ408" s="24">
        <v>2.6</v>
      </c>
      <c r="AK408" s="24">
        <v>10.4</v>
      </c>
    </row>
    <row r="409" spans="25:37" ht="16.5" customHeight="1" thickBot="1" x14ac:dyDescent="0.3">
      <c r="Y409" s="24">
        <v>349</v>
      </c>
      <c r="Z409" s="24">
        <v>405</v>
      </c>
      <c r="AA409" s="24">
        <v>-137.81855770000001</v>
      </c>
      <c r="AB409" s="24">
        <v>11.1</v>
      </c>
      <c r="AC409" s="25">
        <v>2.2200000000000002</v>
      </c>
      <c r="AD409" s="26">
        <v>1.61</v>
      </c>
      <c r="AE409" s="24" t="s">
        <v>136</v>
      </c>
      <c r="AF409" s="24">
        <v>0.35</v>
      </c>
      <c r="AG409" s="24">
        <v>2.8</v>
      </c>
      <c r="AH409" s="24">
        <v>2.6</v>
      </c>
      <c r="AI409" s="24">
        <v>0.7</v>
      </c>
      <c r="AJ409" s="24">
        <v>4.6500000000000004</v>
      </c>
      <c r="AK409" s="24">
        <v>1</v>
      </c>
    </row>
    <row r="410" spans="25:37" ht="16.5" customHeight="1" thickBot="1" x14ac:dyDescent="0.3">
      <c r="Y410" s="24">
        <v>487</v>
      </c>
      <c r="Z410" s="24">
        <v>419</v>
      </c>
      <c r="AA410" s="24">
        <v>-431.42603300000002</v>
      </c>
      <c r="AB410" s="24">
        <v>7.55</v>
      </c>
      <c r="AC410" s="25">
        <v>1.5</v>
      </c>
      <c r="AD410" s="26">
        <v>1.61</v>
      </c>
      <c r="AE410" s="14"/>
      <c r="AF410" s="24">
        <v>0</v>
      </c>
      <c r="AG410" s="24">
        <v>4.2</v>
      </c>
      <c r="AH410" s="24">
        <v>1.25</v>
      </c>
      <c r="AI410" s="24">
        <v>1</v>
      </c>
      <c r="AJ410" s="24">
        <v>1.05</v>
      </c>
      <c r="AK410" s="24">
        <v>10</v>
      </c>
    </row>
    <row r="411" spans="25:37" ht="16.5" customHeight="1" thickBot="1" x14ac:dyDescent="0.3">
      <c r="Y411" s="24">
        <v>541</v>
      </c>
      <c r="Z411" s="24">
        <v>397</v>
      </c>
      <c r="AA411" s="24">
        <v>-521.50805930000001</v>
      </c>
      <c r="AB411" s="24">
        <v>6.1</v>
      </c>
      <c r="AC411" s="25">
        <v>1.1200000000000001</v>
      </c>
      <c r="AD411" s="26">
        <v>1.61</v>
      </c>
      <c r="AE411" s="14"/>
      <c r="AF411" s="24">
        <v>2.6</v>
      </c>
      <c r="AG411" s="24">
        <v>3.4</v>
      </c>
      <c r="AH411" s="24">
        <v>1.9</v>
      </c>
      <c r="AI411" s="24">
        <v>-1.45</v>
      </c>
      <c r="AJ411" s="24">
        <v>-0.85</v>
      </c>
      <c r="AK411" s="24">
        <v>5.4</v>
      </c>
    </row>
    <row r="412" spans="25:37" ht="16.5" customHeight="1" thickBot="1" x14ac:dyDescent="0.3">
      <c r="Y412" s="24">
        <v>265</v>
      </c>
      <c r="Z412" s="24">
        <v>390</v>
      </c>
      <c r="AA412" s="24">
        <v>102.15094759999999</v>
      </c>
      <c r="AB412" s="24">
        <v>14.2</v>
      </c>
      <c r="AC412" s="25">
        <v>2.82</v>
      </c>
      <c r="AD412" s="26">
        <v>1.6</v>
      </c>
      <c r="AE412" s="14"/>
      <c r="AF412" s="24">
        <v>2.9</v>
      </c>
      <c r="AG412" s="24">
        <v>0.4</v>
      </c>
      <c r="AH412" s="24">
        <v>1.9</v>
      </c>
      <c r="AI412" s="24">
        <v>1.2</v>
      </c>
      <c r="AJ412" s="24">
        <v>7.7</v>
      </c>
      <c r="AK412" s="24">
        <v>1.8</v>
      </c>
    </row>
    <row r="413" spans="25:37" ht="16.5" customHeight="1" thickBot="1" x14ac:dyDescent="0.3">
      <c r="Y413" s="24">
        <v>288</v>
      </c>
      <c r="Z413" s="24">
        <v>387</v>
      </c>
      <c r="AA413" s="24">
        <v>16.024826000000001</v>
      </c>
      <c r="AB413" s="24">
        <v>13.4</v>
      </c>
      <c r="AC413" s="25">
        <v>2.57</v>
      </c>
      <c r="AD413" s="26">
        <v>1.6</v>
      </c>
      <c r="AE413" s="14"/>
      <c r="AF413" s="24">
        <v>2.8</v>
      </c>
      <c r="AG413" s="24">
        <v>0.4</v>
      </c>
      <c r="AH413" s="24">
        <v>2.15</v>
      </c>
      <c r="AI413" s="24">
        <v>1.05</v>
      </c>
      <c r="AJ413" s="24">
        <v>6.45</v>
      </c>
      <c r="AK413" s="24">
        <v>10.4</v>
      </c>
    </row>
    <row r="414" spans="25:37" ht="16.5" customHeight="1" thickBot="1" x14ac:dyDescent="0.3">
      <c r="Y414" s="24">
        <v>499</v>
      </c>
      <c r="Z414" s="24">
        <v>435</v>
      </c>
      <c r="AA414" s="24">
        <v>-441.56355669999999</v>
      </c>
      <c r="AB414" s="24">
        <v>7.3</v>
      </c>
      <c r="AC414" s="25">
        <v>1.55</v>
      </c>
      <c r="AD414" s="26">
        <v>1.6</v>
      </c>
      <c r="AE414" s="24" t="s">
        <v>130</v>
      </c>
      <c r="AF414" s="24">
        <v>0.65</v>
      </c>
      <c r="AG414" s="24">
        <v>3.8</v>
      </c>
      <c r="AH414" s="24">
        <v>-0.65</v>
      </c>
      <c r="AI414" s="24">
        <v>2.6</v>
      </c>
      <c r="AJ414" s="24">
        <v>1.35</v>
      </c>
      <c r="AK414" s="24">
        <v>7.6</v>
      </c>
    </row>
    <row r="415" spans="25:37" ht="16.5" customHeight="1" thickBot="1" x14ac:dyDescent="0.3">
      <c r="Y415" s="24">
        <v>532</v>
      </c>
      <c r="Z415" s="24">
        <v>413</v>
      </c>
      <c r="AA415" s="24">
        <v>-509.60685539999997</v>
      </c>
      <c r="AB415" s="24">
        <v>6.3</v>
      </c>
      <c r="AC415" s="25">
        <v>1.24</v>
      </c>
      <c r="AD415" s="26">
        <v>1.6</v>
      </c>
      <c r="AE415" s="14"/>
      <c r="AF415" s="24">
        <v>2.2000000000000002</v>
      </c>
      <c r="AG415" s="24">
        <v>0.6</v>
      </c>
      <c r="AH415" s="24">
        <v>0.1</v>
      </c>
      <c r="AI415" s="24">
        <v>3.5</v>
      </c>
      <c r="AJ415" s="24">
        <v>-0.2</v>
      </c>
      <c r="AK415" s="24">
        <v>-0.2</v>
      </c>
    </row>
    <row r="416" spans="25:37" ht="16.5" customHeight="1" thickBot="1" x14ac:dyDescent="0.3">
      <c r="Y416" s="24">
        <v>272</v>
      </c>
      <c r="Z416" s="24">
        <v>407</v>
      </c>
      <c r="AA416" s="24">
        <v>80.314269100000004</v>
      </c>
      <c r="AB416" s="24">
        <v>14.1</v>
      </c>
      <c r="AC416" s="25">
        <v>2.82</v>
      </c>
      <c r="AD416" s="26">
        <v>1.59</v>
      </c>
      <c r="AE416" s="14"/>
      <c r="AF416" s="24">
        <v>2.4</v>
      </c>
      <c r="AG416" s="24">
        <v>2</v>
      </c>
      <c r="AH416" s="24">
        <v>1.35</v>
      </c>
      <c r="AI416" s="24">
        <v>0.6</v>
      </c>
      <c r="AJ416" s="24">
        <v>7.75</v>
      </c>
      <c r="AK416" s="24">
        <v>9.6</v>
      </c>
    </row>
    <row r="417" spans="25:37" ht="16.5" customHeight="1" thickBot="1" x14ac:dyDescent="0.3">
      <c r="Y417" s="24">
        <v>281</v>
      </c>
      <c r="Z417" s="24">
        <v>414</v>
      </c>
      <c r="AA417" s="24">
        <v>52.306800799999998</v>
      </c>
      <c r="AB417" s="24">
        <v>13.65</v>
      </c>
      <c r="AC417" s="25">
        <v>2.8</v>
      </c>
      <c r="AD417" s="26">
        <v>1.59</v>
      </c>
      <c r="AE417" s="24" t="s">
        <v>128</v>
      </c>
      <c r="AF417" s="24">
        <v>0.55000000000000004</v>
      </c>
      <c r="AG417" s="24">
        <v>2.8</v>
      </c>
      <c r="AH417" s="24">
        <v>1.55</v>
      </c>
      <c r="AI417" s="24">
        <v>1.45</v>
      </c>
      <c r="AJ417" s="24">
        <v>7.65</v>
      </c>
      <c r="AK417" s="24">
        <v>3.4</v>
      </c>
    </row>
    <row r="418" spans="25:37" ht="16.5" customHeight="1" thickBot="1" x14ac:dyDescent="0.3">
      <c r="Y418" s="24">
        <v>356</v>
      </c>
      <c r="Z418" s="24">
        <v>427</v>
      </c>
      <c r="AA418" s="24">
        <v>-151.90967939999999</v>
      </c>
      <c r="AB418" s="24">
        <v>10.95</v>
      </c>
      <c r="AC418" s="25">
        <v>2.29</v>
      </c>
      <c r="AD418" s="26">
        <v>1.59</v>
      </c>
      <c r="AE418" s="24" t="s">
        <v>124</v>
      </c>
      <c r="AF418" s="24">
        <v>1.85</v>
      </c>
      <c r="AG418" s="24">
        <v>4.2</v>
      </c>
      <c r="AH418" s="24">
        <v>-0.1</v>
      </c>
      <c r="AI418" s="24">
        <v>0.4</v>
      </c>
      <c r="AJ418" s="24">
        <v>5.0999999999999996</v>
      </c>
      <c r="AK418" s="24">
        <v>4.4000000000000004</v>
      </c>
    </row>
    <row r="419" spans="25:37" ht="16.5" customHeight="1" thickBot="1" x14ac:dyDescent="0.3">
      <c r="Y419" s="24">
        <v>344</v>
      </c>
      <c r="Z419" s="24">
        <v>404</v>
      </c>
      <c r="AA419" s="24">
        <v>-121.5757351</v>
      </c>
      <c r="AB419" s="24">
        <v>11.25</v>
      </c>
      <c r="AC419" s="25">
        <v>2.23</v>
      </c>
      <c r="AD419" s="26">
        <v>1.58</v>
      </c>
      <c r="AE419" s="24" t="s">
        <v>121</v>
      </c>
      <c r="AF419" s="24">
        <v>2.65</v>
      </c>
      <c r="AG419" s="24">
        <v>1.6</v>
      </c>
      <c r="AH419" s="24">
        <v>1.65</v>
      </c>
      <c r="AI419" s="24">
        <v>0.4</v>
      </c>
      <c r="AJ419" s="24">
        <v>4.8499999999999996</v>
      </c>
      <c r="AK419" s="24">
        <v>4.8</v>
      </c>
    </row>
    <row r="420" spans="25:37" ht="16.5" customHeight="1" thickBot="1" x14ac:dyDescent="0.3">
      <c r="Y420" s="24">
        <v>372</v>
      </c>
      <c r="Z420" s="24">
        <v>410</v>
      </c>
      <c r="AA420" s="24">
        <v>-184.17455860000001</v>
      </c>
      <c r="AB420" s="24">
        <v>10.5</v>
      </c>
      <c r="AC420" s="25">
        <v>2.09</v>
      </c>
      <c r="AD420" s="26">
        <v>1.56</v>
      </c>
      <c r="AE420" s="14"/>
      <c r="AF420" s="24">
        <v>1.95</v>
      </c>
      <c r="AG420" s="24">
        <v>2.2000000000000002</v>
      </c>
      <c r="AH420" s="24">
        <v>1.55</v>
      </c>
      <c r="AI420" s="24">
        <v>0.55000000000000004</v>
      </c>
      <c r="AJ420" s="24">
        <v>4.2</v>
      </c>
      <c r="AK420" s="24">
        <v>7.4</v>
      </c>
    </row>
    <row r="421" spans="25:37" ht="16.5" customHeight="1" thickBot="1" x14ac:dyDescent="0.3">
      <c r="Y421" s="24">
        <v>397</v>
      </c>
      <c r="Z421" s="24">
        <v>409</v>
      </c>
      <c r="AA421" s="24">
        <v>-237.58182930000001</v>
      </c>
      <c r="AB421" s="24">
        <v>9.75</v>
      </c>
      <c r="AC421" s="25">
        <v>1.93</v>
      </c>
      <c r="AD421" s="26">
        <v>1.55</v>
      </c>
      <c r="AE421" s="14"/>
      <c r="AF421" s="24">
        <v>2.8</v>
      </c>
      <c r="AG421" s="24">
        <v>3.2</v>
      </c>
      <c r="AH421" s="24">
        <v>1.4</v>
      </c>
      <c r="AI421" s="24">
        <v>-1.2</v>
      </c>
      <c r="AJ421" s="24">
        <v>3.45</v>
      </c>
      <c r="AK421" s="24">
        <v>7.8</v>
      </c>
    </row>
    <row r="422" spans="25:37" ht="16.5" customHeight="1" thickBot="1" x14ac:dyDescent="0.3">
      <c r="Y422" s="24">
        <v>467</v>
      </c>
      <c r="Z422" s="24">
        <v>415</v>
      </c>
      <c r="AA422" s="24">
        <v>-396.76296230000003</v>
      </c>
      <c r="AB422" s="24">
        <v>7.95</v>
      </c>
      <c r="AC422" s="25">
        <v>1.52</v>
      </c>
      <c r="AD422" s="26">
        <v>1.55</v>
      </c>
      <c r="AE422" s="14"/>
      <c r="AF422" s="24">
        <v>3.3</v>
      </c>
      <c r="AG422" s="24">
        <v>0.2</v>
      </c>
      <c r="AH422" s="24">
        <v>0</v>
      </c>
      <c r="AI422" s="24">
        <v>2.7</v>
      </c>
      <c r="AJ422" s="24">
        <v>1.4</v>
      </c>
      <c r="AK422" s="24">
        <v>8.4</v>
      </c>
    </row>
    <row r="423" spans="25:37" ht="16.5" customHeight="1" thickBot="1" x14ac:dyDescent="0.3">
      <c r="Y423" s="24">
        <v>438</v>
      </c>
      <c r="Z423" s="24">
        <v>429</v>
      </c>
      <c r="AA423" s="24">
        <v>-337.60993839999998</v>
      </c>
      <c r="AB423" s="24">
        <v>8.6</v>
      </c>
      <c r="AC423" s="25">
        <v>1.75</v>
      </c>
      <c r="AD423" s="26">
        <v>1.53</v>
      </c>
      <c r="AE423" s="14"/>
      <c r="AF423" s="24">
        <v>1.95</v>
      </c>
      <c r="AG423" s="24">
        <v>3.4</v>
      </c>
      <c r="AH423" s="24">
        <v>0.15</v>
      </c>
      <c r="AI423" s="24">
        <v>0.6</v>
      </c>
      <c r="AJ423" s="24">
        <v>2.65</v>
      </c>
      <c r="AK423" s="24">
        <v>8.8000000000000007</v>
      </c>
    </row>
    <row r="424" spans="25:37" ht="16.5" customHeight="1" thickBot="1" x14ac:dyDescent="0.3">
      <c r="Y424" s="24">
        <v>550</v>
      </c>
      <c r="Z424" s="24">
        <v>422</v>
      </c>
      <c r="AA424" s="24">
        <v>-553.5902767</v>
      </c>
      <c r="AB424" s="24">
        <v>5.85</v>
      </c>
      <c r="AC424" s="25">
        <v>1.1000000000000001</v>
      </c>
      <c r="AD424" s="26">
        <v>1.53</v>
      </c>
      <c r="AE424" s="14"/>
      <c r="AF424" s="24">
        <v>0.8</v>
      </c>
      <c r="AG424" s="24">
        <v>1.2</v>
      </c>
      <c r="AH424" s="24">
        <v>1.4</v>
      </c>
      <c r="AI424" s="24">
        <v>2.7</v>
      </c>
      <c r="AJ424" s="24">
        <v>-0.6</v>
      </c>
      <c r="AK424" s="24">
        <v>0.6</v>
      </c>
    </row>
    <row r="425" spans="25:37" ht="16.5" customHeight="1" thickBot="1" x14ac:dyDescent="0.3">
      <c r="Y425" s="24">
        <v>435</v>
      </c>
      <c r="Z425" s="24">
        <v>412</v>
      </c>
      <c r="AA425" s="24">
        <v>-329.76361850000001</v>
      </c>
      <c r="AB425" s="24">
        <v>8.65</v>
      </c>
      <c r="AC425" s="25">
        <v>1.65</v>
      </c>
      <c r="AD425" s="26">
        <v>1.51</v>
      </c>
      <c r="AE425" s="14"/>
      <c r="AF425" s="24">
        <v>0.5</v>
      </c>
      <c r="AG425" s="24">
        <v>1</v>
      </c>
      <c r="AH425" s="24">
        <v>2.9</v>
      </c>
      <c r="AI425" s="24">
        <v>1.65</v>
      </c>
      <c r="AJ425" s="24">
        <v>2.2000000000000002</v>
      </c>
      <c r="AK425" s="24">
        <v>2.2000000000000002</v>
      </c>
    </row>
    <row r="426" spans="25:37" ht="16.5" customHeight="1" thickBot="1" x14ac:dyDescent="0.3">
      <c r="Y426" s="24">
        <v>336</v>
      </c>
      <c r="Z426" s="24">
        <v>418</v>
      </c>
      <c r="AA426" s="24">
        <v>-103.9315033</v>
      </c>
      <c r="AB426" s="24">
        <v>11.6</v>
      </c>
      <c r="AC426" s="25">
        <v>2.3199999999999998</v>
      </c>
      <c r="AD426" s="26">
        <v>1.5</v>
      </c>
      <c r="AE426" s="14"/>
      <c r="AF426" s="24">
        <v>0.75</v>
      </c>
      <c r="AG426" s="24">
        <v>2</v>
      </c>
      <c r="AH426" s="24">
        <v>2.15</v>
      </c>
      <c r="AI426" s="24">
        <v>1.1000000000000001</v>
      </c>
      <c r="AJ426" s="24">
        <v>5.6</v>
      </c>
      <c r="AK426" s="24">
        <v>8.1999999999999993</v>
      </c>
    </row>
    <row r="427" spans="25:37" ht="16.5" customHeight="1" thickBot="1" x14ac:dyDescent="0.3">
      <c r="Y427" s="24">
        <v>407</v>
      </c>
      <c r="Z427" s="24">
        <v>423</v>
      </c>
      <c r="AA427" s="24">
        <v>-269.8647034</v>
      </c>
      <c r="AB427" s="24">
        <v>9.35</v>
      </c>
      <c r="AC427" s="25">
        <v>1.87</v>
      </c>
      <c r="AD427" s="26">
        <v>1.5</v>
      </c>
      <c r="AE427" s="14"/>
      <c r="AF427" s="24">
        <v>0.8</v>
      </c>
      <c r="AG427" s="24">
        <v>2</v>
      </c>
      <c r="AH427" s="24">
        <v>1.9</v>
      </c>
      <c r="AI427" s="24">
        <v>1.3</v>
      </c>
      <c r="AJ427" s="24">
        <v>3.35</v>
      </c>
      <c r="AK427" s="24">
        <v>5.6</v>
      </c>
    </row>
    <row r="428" spans="25:37" ht="16.5" customHeight="1" thickBot="1" x14ac:dyDescent="0.3">
      <c r="Y428" s="24">
        <v>503</v>
      </c>
      <c r="Z428" s="24">
        <v>445</v>
      </c>
      <c r="AA428" s="24">
        <v>-449.49485779999998</v>
      </c>
      <c r="AB428" s="24">
        <v>7.15</v>
      </c>
      <c r="AC428" s="25">
        <v>1.5</v>
      </c>
      <c r="AD428" s="26">
        <v>1.5</v>
      </c>
      <c r="AE428" s="14"/>
      <c r="AF428" s="24">
        <v>-0.65</v>
      </c>
      <c r="AG428" s="24">
        <v>4.8</v>
      </c>
      <c r="AH428" s="24">
        <v>0.85</v>
      </c>
      <c r="AI428" s="24">
        <v>1</v>
      </c>
      <c r="AJ428" s="24">
        <v>1.5</v>
      </c>
      <c r="AK428" s="24">
        <v>7.2</v>
      </c>
    </row>
    <row r="429" spans="25:37" ht="16.5" customHeight="1" thickBot="1" x14ac:dyDescent="0.3">
      <c r="Y429" s="24">
        <v>533</v>
      </c>
      <c r="Z429" s="24">
        <v>424</v>
      </c>
      <c r="AA429" s="24">
        <v>-510.3900251</v>
      </c>
      <c r="AB429" s="24">
        <v>6.2</v>
      </c>
      <c r="AC429" s="25">
        <v>1.2</v>
      </c>
      <c r="AD429" s="26">
        <v>1.49</v>
      </c>
      <c r="AE429" s="14"/>
      <c r="AF429" s="24">
        <v>2.4500000000000002</v>
      </c>
      <c r="AG429" s="24">
        <v>1.4</v>
      </c>
      <c r="AH429" s="24">
        <v>0.8</v>
      </c>
      <c r="AI429" s="24">
        <v>1.3</v>
      </c>
      <c r="AJ429" s="24">
        <v>0.05</v>
      </c>
      <c r="AK429" s="24">
        <v>6.4</v>
      </c>
    </row>
    <row r="430" spans="25:37" ht="16.5" customHeight="1" thickBot="1" x14ac:dyDescent="0.3">
      <c r="Y430" s="24">
        <v>329</v>
      </c>
      <c r="Z430" s="24">
        <v>420</v>
      </c>
      <c r="AA430" s="24">
        <v>-90.611480700000001</v>
      </c>
      <c r="AB430" s="24">
        <v>11.75</v>
      </c>
      <c r="AC430" s="25">
        <v>2.34</v>
      </c>
      <c r="AD430" s="26">
        <v>1.48</v>
      </c>
      <c r="AE430" s="14"/>
      <c r="AF430" s="24">
        <v>3.85</v>
      </c>
      <c r="AG430" s="24">
        <v>1.6</v>
      </c>
      <c r="AH430" s="24">
        <v>0.5</v>
      </c>
      <c r="AI430" s="24">
        <v>-0.05</v>
      </c>
      <c r="AJ430" s="24">
        <v>5.8</v>
      </c>
      <c r="AK430" s="24">
        <v>0.2</v>
      </c>
    </row>
    <row r="431" spans="25:37" ht="16.5" customHeight="1" thickBot="1" x14ac:dyDescent="0.3">
      <c r="Y431" s="24">
        <v>380</v>
      </c>
      <c r="Z431" s="24">
        <v>421</v>
      </c>
      <c r="AA431" s="24">
        <v>-207.46482660000001</v>
      </c>
      <c r="AB431" s="24">
        <v>10.45</v>
      </c>
      <c r="AC431" s="25">
        <v>2.02</v>
      </c>
      <c r="AD431" s="26">
        <v>1.48</v>
      </c>
      <c r="AE431" s="14"/>
      <c r="AF431" s="24">
        <v>1.2</v>
      </c>
      <c r="AG431" s="24">
        <v>1.4</v>
      </c>
      <c r="AH431" s="24">
        <v>2</v>
      </c>
      <c r="AI431" s="24">
        <v>1.3</v>
      </c>
      <c r="AJ431" s="24">
        <v>4.2</v>
      </c>
      <c r="AK431" s="24">
        <v>1.8</v>
      </c>
    </row>
    <row r="432" spans="25:37" ht="16.5" customHeight="1" thickBot="1" x14ac:dyDescent="0.3">
      <c r="Y432" s="24">
        <v>475</v>
      </c>
      <c r="Z432" s="24">
        <v>454</v>
      </c>
      <c r="AA432" s="24">
        <v>-412.68035129999998</v>
      </c>
      <c r="AB432" s="24">
        <v>7.75</v>
      </c>
      <c r="AC432" s="25">
        <v>1.61</v>
      </c>
      <c r="AD432" s="26">
        <v>1.48</v>
      </c>
      <c r="AE432" s="24" t="s">
        <v>130</v>
      </c>
      <c r="AF432" s="24">
        <v>-0.4</v>
      </c>
      <c r="AG432" s="24">
        <v>4.4000000000000004</v>
      </c>
      <c r="AH432" s="24">
        <v>0.5</v>
      </c>
      <c r="AI432" s="24">
        <v>1.4</v>
      </c>
      <c r="AJ432" s="24">
        <v>2.15</v>
      </c>
      <c r="AK432" s="24">
        <v>5.2</v>
      </c>
    </row>
    <row r="433" spans="25:37" ht="16.5" customHeight="1" thickBot="1" x14ac:dyDescent="0.3">
      <c r="Y433" s="24">
        <v>607</v>
      </c>
      <c r="Z433" s="24">
        <v>430</v>
      </c>
      <c r="AA433" s="24">
        <v>-658.14121150000005</v>
      </c>
      <c r="AB433" s="24">
        <v>4.25</v>
      </c>
      <c r="AC433" s="25">
        <v>0.82</v>
      </c>
      <c r="AD433" s="26">
        <v>1.48</v>
      </c>
      <c r="AE433" s="24" t="s">
        <v>115</v>
      </c>
      <c r="AF433" s="24">
        <v>0.55000000000000004</v>
      </c>
      <c r="AG433" s="24">
        <v>3.6</v>
      </c>
      <c r="AH433" s="24">
        <v>1.75</v>
      </c>
      <c r="AI433" s="24">
        <v>0</v>
      </c>
      <c r="AJ433" s="24">
        <v>-1.8</v>
      </c>
      <c r="AK433" s="24">
        <v>4</v>
      </c>
    </row>
    <row r="434" spans="25:37" ht="16.5" customHeight="1" thickBot="1" x14ac:dyDescent="0.3">
      <c r="Y434" s="24">
        <v>362</v>
      </c>
      <c r="Z434" s="24">
        <v>443</v>
      </c>
      <c r="AA434" s="24">
        <v>-164.77232359999999</v>
      </c>
      <c r="AB434" s="24">
        <v>10.85</v>
      </c>
      <c r="AC434" s="25">
        <v>2.25</v>
      </c>
      <c r="AD434" s="26">
        <v>1.46</v>
      </c>
      <c r="AE434" s="14"/>
      <c r="AF434" s="24">
        <v>0.1</v>
      </c>
      <c r="AG434" s="24">
        <v>4.5999999999999996</v>
      </c>
      <c r="AH434" s="24">
        <v>1.1499999999999999</v>
      </c>
      <c r="AI434" s="24">
        <v>0</v>
      </c>
      <c r="AJ434" s="24">
        <v>5.4</v>
      </c>
      <c r="AK434" s="24">
        <v>8.8000000000000007</v>
      </c>
    </row>
    <row r="435" spans="25:37" ht="16.5" customHeight="1" thickBot="1" x14ac:dyDescent="0.3">
      <c r="Y435" s="24">
        <v>378</v>
      </c>
      <c r="Z435" s="24">
        <v>433</v>
      </c>
      <c r="AA435" s="24">
        <v>-200.02865600000001</v>
      </c>
      <c r="AB435" s="24">
        <v>10.45</v>
      </c>
      <c r="AC435" s="25">
        <v>2.11</v>
      </c>
      <c r="AD435" s="26">
        <v>1.46</v>
      </c>
      <c r="AE435" s="14"/>
      <c r="AF435" s="24">
        <v>1.45</v>
      </c>
      <c r="AG435" s="24">
        <v>2.8</v>
      </c>
      <c r="AH435" s="24">
        <v>0.8</v>
      </c>
      <c r="AI435" s="24">
        <v>0.8</v>
      </c>
      <c r="AJ435" s="24">
        <v>4.7</v>
      </c>
      <c r="AK435" s="24">
        <v>10.6</v>
      </c>
    </row>
    <row r="436" spans="25:37" ht="16.5" customHeight="1" thickBot="1" x14ac:dyDescent="0.3">
      <c r="Y436" s="24">
        <v>387</v>
      </c>
      <c r="Z436" s="24">
        <v>416</v>
      </c>
      <c r="AA436" s="24">
        <v>-217.58683300000001</v>
      </c>
      <c r="AB436" s="24">
        <v>10.25</v>
      </c>
      <c r="AC436" s="25">
        <v>1.95</v>
      </c>
      <c r="AD436" s="26">
        <v>1.46</v>
      </c>
      <c r="AE436" s="14"/>
      <c r="AF436" s="24">
        <v>1</v>
      </c>
      <c r="AG436" s="24">
        <v>3.6</v>
      </c>
      <c r="AH436" s="24">
        <v>3.25</v>
      </c>
      <c r="AI436" s="24">
        <v>-2</v>
      </c>
      <c r="AJ436" s="24">
        <v>3.9</v>
      </c>
      <c r="AK436" s="24">
        <v>12</v>
      </c>
    </row>
    <row r="437" spans="25:37" ht="16.5" customHeight="1" thickBot="1" x14ac:dyDescent="0.3">
      <c r="Y437" s="24">
        <v>411</v>
      </c>
      <c r="Z437" s="24">
        <v>428</v>
      </c>
      <c r="AA437" s="24">
        <v>-282.39022419999998</v>
      </c>
      <c r="AB437" s="24">
        <v>9.3000000000000007</v>
      </c>
      <c r="AC437" s="25">
        <v>1.85</v>
      </c>
      <c r="AD437" s="26">
        <v>1.46</v>
      </c>
      <c r="AE437" s="14"/>
      <c r="AF437" s="24">
        <v>2.7</v>
      </c>
      <c r="AG437" s="24">
        <v>2.2000000000000002</v>
      </c>
      <c r="AH437" s="24">
        <v>0.5</v>
      </c>
      <c r="AI437" s="24">
        <v>0.45</v>
      </c>
      <c r="AJ437" s="24">
        <v>3.4</v>
      </c>
      <c r="AK437" s="24">
        <v>4.5999999999999996</v>
      </c>
    </row>
    <row r="438" spans="25:37" ht="16.5" customHeight="1" thickBot="1" x14ac:dyDescent="0.3">
      <c r="Y438" s="24">
        <v>471</v>
      </c>
      <c r="Z438" s="24">
        <v>438</v>
      </c>
      <c r="AA438" s="24">
        <v>-408.28726510000001</v>
      </c>
      <c r="AB438" s="24">
        <v>7.85</v>
      </c>
      <c r="AC438" s="25">
        <v>1.54</v>
      </c>
      <c r="AD438" s="26">
        <v>1.46</v>
      </c>
      <c r="AE438" s="14"/>
      <c r="AF438" s="24">
        <v>2.25</v>
      </c>
      <c r="AG438" s="24">
        <v>2</v>
      </c>
      <c r="AH438" s="24">
        <v>0</v>
      </c>
      <c r="AI438" s="24">
        <v>1.6</v>
      </c>
      <c r="AJ438" s="24">
        <v>1.85</v>
      </c>
      <c r="AK438" s="24">
        <v>10.199999999999999</v>
      </c>
    </row>
    <row r="439" spans="25:37" ht="16.5" customHeight="1" thickBot="1" x14ac:dyDescent="0.3">
      <c r="Y439" s="24">
        <v>556</v>
      </c>
      <c r="Z439" s="24">
        <v>457</v>
      </c>
      <c r="AA439" s="24">
        <v>-572.04698940000003</v>
      </c>
      <c r="AB439" s="24">
        <v>5.6</v>
      </c>
      <c r="AC439" s="25">
        <v>1.17</v>
      </c>
      <c r="AD439" s="26">
        <v>1.46</v>
      </c>
      <c r="AE439" s="14"/>
      <c r="AF439" s="24">
        <v>1.1499999999999999</v>
      </c>
      <c r="AG439" s="24">
        <v>1.4</v>
      </c>
      <c r="AH439" s="24">
        <v>-1</v>
      </c>
      <c r="AI439" s="24">
        <v>4.3</v>
      </c>
      <c r="AJ439" s="24">
        <v>0</v>
      </c>
      <c r="AK439" s="24">
        <v>0.2</v>
      </c>
    </row>
    <row r="440" spans="25:37" ht="16.5" customHeight="1" thickBot="1" x14ac:dyDescent="0.3">
      <c r="Y440" s="24">
        <v>388</v>
      </c>
      <c r="Z440" s="24">
        <v>417</v>
      </c>
      <c r="AA440" s="24">
        <v>-218.6676617</v>
      </c>
      <c r="AB440" s="24">
        <v>10.15</v>
      </c>
      <c r="AC440" s="25">
        <v>1.96</v>
      </c>
      <c r="AD440" s="26">
        <v>1.45</v>
      </c>
      <c r="AE440" s="14"/>
      <c r="AF440" s="24">
        <v>3.2</v>
      </c>
      <c r="AG440" s="24">
        <v>2.6</v>
      </c>
      <c r="AH440" s="24">
        <v>1.5</v>
      </c>
      <c r="AI440" s="24">
        <v>-1.5</v>
      </c>
      <c r="AJ440" s="24">
        <v>4</v>
      </c>
      <c r="AK440" s="24">
        <v>7.6</v>
      </c>
    </row>
    <row r="441" spans="25:37" ht="16.5" customHeight="1" thickBot="1" x14ac:dyDescent="0.3">
      <c r="Y441" s="24">
        <v>459</v>
      </c>
      <c r="Z441" s="24">
        <v>426</v>
      </c>
      <c r="AA441" s="24">
        <v>-381.74941250000001</v>
      </c>
      <c r="AB441" s="24">
        <v>8.15</v>
      </c>
      <c r="AC441" s="25">
        <v>1.54</v>
      </c>
      <c r="AD441" s="26">
        <v>1.45</v>
      </c>
      <c r="AE441" s="14"/>
      <c r="AF441" s="24">
        <v>0.4</v>
      </c>
      <c r="AG441" s="24">
        <v>2</v>
      </c>
      <c r="AH441" s="24">
        <v>2.5</v>
      </c>
      <c r="AI441" s="24">
        <v>0.9</v>
      </c>
      <c r="AJ441" s="24">
        <v>1.9</v>
      </c>
      <c r="AK441" s="24">
        <v>6.4</v>
      </c>
    </row>
    <row r="442" spans="25:37" ht="16.5" customHeight="1" thickBot="1" x14ac:dyDescent="0.3">
      <c r="Y442" s="24">
        <v>472</v>
      </c>
      <c r="Z442" s="24">
        <v>448</v>
      </c>
      <c r="AA442" s="24">
        <v>-409.03820489999998</v>
      </c>
      <c r="AB442" s="24">
        <v>7.8</v>
      </c>
      <c r="AC442" s="25">
        <v>1.58</v>
      </c>
      <c r="AD442" s="26">
        <v>1.45</v>
      </c>
      <c r="AE442" s="14"/>
      <c r="AF442" s="24">
        <v>1.2</v>
      </c>
      <c r="AG442" s="24">
        <v>3.4</v>
      </c>
      <c r="AH442" s="24">
        <v>0.1</v>
      </c>
      <c r="AI442" s="24">
        <v>1.1000000000000001</v>
      </c>
      <c r="AJ442" s="24">
        <v>2.1</v>
      </c>
      <c r="AK442" s="24">
        <v>3.8</v>
      </c>
    </row>
    <row r="443" spans="25:37" ht="16.5" customHeight="1" thickBot="1" x14ac:dyDescent="0.3">
      <c r="Y443" s="24">
        <v>512</v>
      </c>
      <c r="Z443" s="24">
        <v>446</v>
      </c>
      <c r="AA443" s="24">
        <v>-468.12185670000002</v>
      </c>
      <c r="AB443" s="24">
        <v>6.9</v>
      </c>
      <c r="AC443" s="25">
        <v>1.4</v>
      </c>
      <c r="AD443" s="26">
        <v>1.44</v>
      </c>
      <c r="AE443" s="14"/>
      <c r="AF443" s="24">
        <v>1.35</v>
      </c>
      <c r="AG443" s="24">
        <v>2.8</v>
      </c>
      <c r="AH443" s="24">
        <v>0.2</v>
      </c>
      <c r="AI443" s="24">
        <v>1.4</v>
      </c>
      <c r="AJ443" s="24">
        <v>1.25</v>
      </c>
      <c r="AK443" s="24">
        <v>8.1999999999999993</v>
      </c>
    </row>
    <row r="444" spans="25:37" ht="16.5" customHeight="1" thickBot="1" x14ac:dyDescent="0.3">
      <c r="Y444" s="24">
        <v>290</v>
      </c>
      <c r="Z444" s="24">
        <v>450</v>
      </c>
      <c r="AA444" s="24">
        <v>12.310472499999999</v>
      </c>
      <c r="AB444" s="24">
        <v>13.35</v>
      </c>
      <c r="AC444" s="25">
        <v>2.74</v>
      </c>
      <c r="AD444" s="26">
        <v>1.43</v>
      </c>
      <c r="AE444" s="14"/>
      <c r="AF444" s="24">
        <v>-0.15</v>
      </c>
      <c r="AG444" s="24">
        <v>4.8</v>
      </c>
      <c r="AH444" s="24">
        <v>1.4</v>
      </c>
      <c r="AI444" s="24">
        <v>-0.35</v>
      </c>
      <c r="AJ444" s="24">
        <v>8</v>
      </c>
      <c r="AK444" s="24">
        <v>7.8</v>
      </c>
    </row>
    <row r="445" spans="25:37" ht="16.5" customHeight="1" thickBot="1" x14ac:dyDescent="0.3">
      <c r="Y445" s="24">
        <v>449</v>
      </c>
      <c r="Z445" s="24">
        <v>437</v>
      </c>
      <c r="AA445" s="24">
        <v>-361.51897810000003</v>
      </c>
      <c r="AB445" s="24">
        <v>8.3000000000000007</v>
      </c>
      <c r="AC445" s="25">
        <v>1.64</v>
      </c>
      <c r="AD445" s="26">
        <v>1.43</v>
      </c>
      <c r="AE445" s="14"/>
      <c r="AF445" s="24">
        <v>1.7</v>
      </c>
      <c r="AG445" s="24">
        <v>2.6</v>
      </c>
      <c r="AH445" s="24">
        <v>1</v>
      </c>
      <c r="AI445" s="24">
        <v>0.4</v>
      </c>
      <c r="AJ445" s="24">
        <v>2.5</v>
      </c>
      <c r="AK445" s="24">
        <v>7.8</v>
      </c>
    </row>
    <row r="446" spans="25:37" ht="16.5" customHeight="1" thickBot="1" x14ac:dyDescent="0.3">
      <c r="Y446" s="24">
        <v>479</v>
      </c>
      <c r="Z446" s="24">
        <v>452</v>
      </c>
      <c r="AA446" s="24">
        <v>-415.5711288</v>
      </c>
      <c r="AB446" s="24">
        <v>7.7</v>
      </c>
      <c r="AC446" s="25">
        <v>1.56</v>
      </c>
      <c r="AD446" s="26">
        <v>1.43</v>
      </c>
      <c r="AE446" s="14"/>
      <c r="AF446" s="24">
        <v>0.3</v>
      </c>
      <c r="AG446" s="24">
        <v>2.2000000000000002</v>
      </c>
      <c r="AH446" s="24">
        <v>0.5</v>
      </c>
      <c r="AI446" s="24">
        <v>2.7</v>
      </c>
      <c r="AJ446" s="24">
        <v>2.1</v>
      </c>
      <c r="AK446" s="24">
        <v>7</v>
      </c>
    </row>
    <row r="447" spans="25:37" ht="16.5" customHeight="1" thickBot="1" x14ac:dyDescent="0.3">
      <c r="Y447" s="24">
        <v>395</v>
      </c>
      <c r="Z447" s="24">
        <v>453</v>
      </c>
      <c r="AA447" s="24">
        <v>-236.11823459999999</v>
      </c>
      <c r="AB447" s="24">
        <v>9.8000000000000007</v>
      </c>
      <c r="AC447" s="25">
        <v>2.0499999999999998</v>
      </c>
      <c r="AD447" s="26">
        <v>1.41</v>
      </c>
      <c r="AE447" s="14"/>
      <c r="AF447" s="24">
        <v>1.05</v>
      </c>
      <c r="AG447" s="24">
        <v>2.4</v>
      </c>
      <c r="AH447" s="24">
        <v>0.25</v>
      </c>
      <c r="AI447" s="24">
        <v>1.95</v>
      </c>
      <c r="AJ447" s="24">
        <v>4.5999999999999996</v>
      </c>
      <c r="AK447" s="24">
        <v>3</v>
      </c>
    </row>
    <row r="448" spans="25:37" ht="16.5" customHeight="1" thickBot="1" x14ac:dyDescent="0.3">
      <c r="Y448" s="24">
        <v>374</v>
      </c>
      <c r="Z448" s="24">
        <v>432</v>
      </c>
      <c r="AA448" s="24">
        <v>-184.984129</v>
      </c>
      <c r="AB448" s="24">
        <v>10.5</v>
      </c>
      <c r="AC448" s="25">
        <v>2.1</v>
      </c>
      <c r="AD448" s="26">
        <v>1.4</v>
      </c>
      <c r="AE448" s="24" t="s">
        <v>124</v>
      </c>
      <c r="AF448" s="24">
        <v>1.5</v>
      </c>
      <c r="AG448" s="24">
        <v>1</v>
      </c>
      <c r="AH448" s="24">
        <v>1.45</v>
      </c>
      <c r="AI448" s="24">
        <v>1.65</v>
      </c>
      <c r="AJ448" s="24">
        <v>4.9000000000000004</v>
      </c>
      <c r="AK448" s="24">
        <v>2</v>
      </c>
    </row>
    <row r="449" spans="25:37" ht="16.5" customHeight="1" thickBot="1" x14ac:dyDescent="0.3">
      <c r="Y449" s="24">
        <v>513</v>
      </c>
      <c r="Z449" s="24">
        <v>449</v>
      </c>
      <c r="AA449" s="24">
        <v>-472.20734210000001</v>
      </c>
      <c r="AB449" s="24">
        <v>6.9</v>
      </c>
      <c r="AC449" s="25">
        <v>1.36</v>
      </c>
      <c r="AD449" s="26">
        <v>1.39</v>
      </c>
      <c r="AE449" s="14"/>
      <c r="AF449" s="24">
        <v>2</v>
      </c>
      <c r="AG449" s="24">
        <v>1</v>
      </c>
      <c r="AH449" s="24">
        <v>0.05</v>
      </c>
      <c r="AI449" s="24">
        <v>2.5</v>
      </c>
      <c r="AJ449" s="24">
        <v>1.25</v>
      </c>
      <c r="AK449" s="24">
        <v>4</v>
      </c>
    </row>
    <row r="450" spans="25:37" ht="16.5" customHeight="1" thickBot="1" x14ac:dyDescent="0.3">
      <c r="Y450" s="24">
        <v>519</v>
      </c>
      <c r="Z450" s="24">
        <v>465</v>
      </c>
      <c r="AA450" s="24">
        <v>-485.50846100000001</v>
      </c>
      <c r="AB450" s="24">
        <v>6.7</v>
      </c>
      <c r="AC450" s="25">
        <v>1.39</v>
      </c>
      <c r="AD450" s="26">
        <v>1.39</v>
      </c>
      <c r="AE450" s="14"/>
      <c r="AF450" s="24">
        <v>2</v>
      </c>
      <c r="AG450" s="24">
        <v>4</v>
      </c>
      <c r="AH450" s="24">
        <v>-0.7</v>
      </c>
      <c r="AI450" s="24">
        <v>0.25</v>
      </c>
      <c r="AJ450" s="24">
        <v>1.4</v>
      </c>
      <c r="AK450" s="24">
        <v>3.2</v>
      </c>
    </row>
    <row r="451" spans="25:37" ht="16.5" customHeight="1" thickBot="1" x14ac:dyDescent="0.3">
      <c r="Y451" s="24">
        <v>589</v>
      </c>
      <c r="Z451" s="24">
        <v>439</v>
      </c>
      <c r="AA451" s="24">
        <v>-636.6925354</v>
      </c>
      <c r="AB451" s="24">
        <v>4.7</v>
      </c>
      <c r="AC451" s="25">
        <v>0.85</v>
      </c>
      <c r="AD451" s="26">
        <v>1.39</v>
      </c>
      <c r="AE451" s="14"/>
      <c r="AF451" s="24">
        <v>1.7</v>
      </c>
      <c r="AG451" s="24">
        <v>-0.2</v>
      </c>
      <c r="AH451" s="24">
        <v>1</v>
      </c>
      <c r="AI451" s="24">
        <v>3.05</v>
      </c>
      <c r="AJ451" s="24">
        <v>-1.3</v>
      </c>
      <c r="AK451" s="24">
        <v>-1.6</v>
      </c>
    </row>
    <row r="452" spans="25:37" ht="16.5" customHeight="1" thickBot="1" x14ac:dyDescent="0.3">
      <c r="Y452" s="24">
        <v>640</v>
      </c>
      <c r="Z452" s="24">
        <v>444</v>
      </c>
      <c r="AA452" s="24">
        <v>-727.84664950000001</v>
      </c>
      <c r="AB452" s="24">
        <v>3.45</v>
      </c>
      <c r="AC452" s="25">
        <v>0.63</v>
      </c>
      <c r="AD452" s="26">
        <v>1.39</v>
      </c>
      <c r="AE452" s="14"/>
      <c r="AF452" s="24">
        <v>2.2999999999999998</v>
      </c>
      <c r="AG452" s="24">
        <v>1.6</v>
      </c>
      <c r="AH452" s="24">
        <v>0.3</v>
      </c>
      <c r="AI452" s="24">
        <v>1.35</v>
      </c>
      <c r="AJ452" s="24">
        <v>-2.4</v>
      </c>
      <c r="AK452" s="24">
        <v>2.2000000000000002</v>
      </c>
    </row>
    <row r="453" spans="25:37" ht="16.5" customHeight="1" thickBot="1" x14ac:dyDescent="0.3">
      <c r="Y453" s="24">
        <v>437</v>
      </c>
      <c r="Z453" s="24">
        <v>451</v>
      </c>
      <c r="AA453" s="24">
        <v>-331.79454709999999</v>
      </c>
      <c r="AB453" s="24">
        <v>8.6</v>
      </c>
      <c r="AC453" s="25">
        <v>1.75</v>
      </c>
      <c r="AD453" s="26">
        <v>1.38</v>
      </c>
      <c r="AE453" s="14"/>
      <c r="AF453" s="24">
        <v>1.8</v>
      </c>
      <c r="AG453" s="24">
        <v>2.6</v>
      </c>
      <c r="AH453" s="24">
        <v>0.45</v>
      </c>
      <c r="AI453" s="24">
        <v>0.65</v>
      </c>
      <c r="AJ453" s="24">
        <v>3.25</v>
      </c>
      <c r="AK453" s="24">
        <v>8</v>
      </c>
    </row>
    <row r="454" spans="25:37" ht="16.5" customHeight="1" thickBot="1" x14ac:dyDescent="0.3">
      <c r="Y454" s="24">
        <v>454</v>
      </c>
      <c r="Z454" s="24">
        <v>440</v>
      </c>
      <c r="AA454" s="24">
        <v>-378.06843190000001</v>
      </c>
      <c r="AB454" s="24">
        <v>8.25</v>
      </c>
      <c r="AC454" s="25">
        <v>1.56</v>
      </c>
      <c r="AD454" s="26">
        <v>1.36</v>
      </c>
      <c r="AE454" s="14"/>
      <c r="AF454" s="24">
        <v>2.7</v>
      </c>
      <c r="AG454" s="24">
        <v>1.2</v>
      </c>
      <c r="AH454" s="24">
        <v>0.8</v>
      </c>
      <c r="AI454" s="24">
        <v>0.75</v>
      </c>
      <c r="AJ454" s="24">
        <v>2.35</v>
      </c>
      <c r="AK454" s="24">
        <v>7.2</v>
      </c>
    </row>
    <row r="455" spans="25:37" ht="16.5" customHeight="1" thickBot="1" x14ac:dyDescent="0.3">
      <c r="Y455" s="24">
        <v>531</v>
      </c>
      <c r="Z455" s="24">
        <v>441</v>
      </c>
      <c r="AA455" s="24">
        <v>-508.3704262</v>
      </c>
      <c r="AB455" s="24">
        <v>6.4</v>
      </c>
      <c r="AC455" s="25">
        <v>1.2</v>
      </c>
      <c r="AD455" s="26">
        <v>1.36</v>
      </c>
      <c r="AE455" s="14"/>
      <c r="AF455" s="24">
        <v>0</v>
      </c>
      <c r="AG455" s="24">
        <v>3</v>
      </c>
      <c r="AH455" s="24">
        <v>2.7</v>
      </c>
      <c r="AI455" s="24">
        <v>-0.25</v>
      </c>
      <c r="AJ455" s="24">
        <v>0.55000000000000004</v>
      </c>
      <c r="AK455" s="24">
        <v>5.8</v>
      </c>
    </row>
    <row r="456" spans="25:37" ht="16.5" customHeight="1" thickBot="1" x14ac:dyDescent="0.3">
      <c r="Y456" s="24">
        <v>425</v>
      </c>
      <c r="Z456" s="24">
        <v>431</v>
      </c>
      <c r="AA456" s="24">
        <v>-313.88061329999999</v>
      </c>
      <c r="AB456" s="24">
        <v>8.85</v>
      </c>
      <c r="AC456" s="25">
        <v>1.7</v>
      </c>
      <c r="AD456" s="26">
        <v>1.35</v>
      </c>
      <c r="AE456" s="24" t="s">
        <v>130</v>
      </c>
      <c r="AF456" s="24">
        <v>3.7</v>
      </c>
      <c r="AG456" s="24">
        <v>1.2</v>
      </c>
      <c r="AH456" s="24">
        <v>0.9</v>
      </c>
      <c r="AI456" s="24">
        <v>-0.4</v>
      </c>
      <c r="AJ456" s="24">
        <v>3.1</v>
      </c>
      <c r="AK456" s="24">
        <v>3.4</v>
      </c>
    </row>
    <row r="457" spans="25:37" ht="16.5" customHeight="1" thickBot="1" x14ac:dyDescent="0.3">
      <c r="Y457" s="24">
        <v>462</v>
      </c>
      <c r="Z457" s="24">
        <v>464</v>
      </c>
      <c r="AA457" s="24">
        <v>-387.57506560000002</v>
      </c>
      <c r="AB457" s="24">
        <v>8.0500000000000007</v>
      </c>
      <c r="AC457" s="25">
        <v>1.62</v>
      </c>
      <c r="AD457" s="26">
        <v>1.35</v>
      </c>
      <c r="AE457" s="14"/>
      <c r="AF457" s="24">
        <v>0.7</v>
      </c>
      <c r="AG457" s="24">
        <v>2.8</v>
      </c>
      <c r="AH457" s="24">
        <v>0.7</v>
      </c>
      <c r="AI457" s="24">
        <v>1.2</v>
      </c>
      <c r="AJ457" s="24">
        <v>2.7</v>
      </c>
      <c r="AK457" s="24">
        <v>6</v>
      </c>
    </row>
    <row r="458" spans="25:37" ht="16.5" customHeight="1" thickBot="1" x14ac:dyDescent="0.3">
      <c r="Y458" s="24">
        <v>464</v>
      </c>
      <c r="Z458" s="24">
        <v>456</v>
      </c>
      <c r="AA458" s="24">
        <v>-395.40234950000001</v>
      </c>
      <c r="AB458" s="24">
        <v>8</v>
      </c>
      <c r="AC458" s="25">
        <v>1.57</v>
      </c>
      <c r="AD458" s="26">
        <v>1.35</v>
      </c>
      <c r="AE458" s="14"/>
      <c r="AF458" s="24">
        <v>2.2000000000000002</v>
      </c>
      <c r="AG458" s="24">
        <v>2.2000000000000002</v>
      </c>
      <c r="AH458" s="24">
        <v>0.2</v>
      </c>
      <c r="AI458" s="24">
        <v>0.8</v>
      </c>
      <c r="AJ458" s="24">
        <v>2.4500000000000002</v>
      </c>
      <c r="AK458" s="24">
        <v>1.2</v>
      </c>
    </row>
    <row r="459" spans="25:37" ht="16.5" customHeight="1" thickBot="1" x14ac:dyDescent="0.3">
      <c r="Y459" s="24">
        <v>357</v>
      </c>
      <c r="Z459" s="24">
        <v>475</v>
      </c>
      <c r="AA459" s="24">
        <v>-154.9597023</v>
      </c>
      <c r="AB459" s="24">
        <v>10.9</v>
      </c>
      <c r="AC459" s="25">
        <v>2.3199999999999998</v>
      </c>
      <c r="AD459" s="26">
        <v>1.34</v>
      </c>
      <c r="AE459" s="14"/>
      <c r="AF459" s="24">
        <v>0.35</v>
      </c>
      <c r="AG459" s="24">
        <v>3.4</v>
      </c>
      <c r="AH459" s="24">
        <v>0.05</v>
      </c>
      <c r="AI459" s="24">
        <v>1.55</v>
      </c>
      <c r="AJ459" s="24">
        <v>6.25</v>
      </c>
      <c r="AK459" s="24">
        <v>13.6</v>
      </c>
    </row>
    <row r="460" spans="25:37" ht="16.5" customHeight="1" thickBot="1" x14ac:dyDescent="0.3">
      <c r="Y460" s="24">
        <v>404</v>
      </c>
      <c r="Z460" s="24">
        <v>436</v>
      </c>
      <c r="AA460" s="24">
        <v>-252.8231964</v>
      </c>
      <c r="AB460" s="24">
        <v>9.5</v>
      </c>
      <c r="AC460" s="25">
        <v>1.87</v>
      </c>
      <c r="AD460" s="26">
        <v>1.34</v>
      </c>
      <c r="AE460" s="14"/>
      <c r="AF460" s="24">
        <v>1.05</v>
      </c>
      <c r="AG460" s="24">
        <v>1</v>
      </c>
      <c r="AH460" s="24">
        <v>2.5</v>
      </c>
      <c r="AI460" s="24">
        <v>0.8</v>
      </c>
      <c r="AJ460" s="24">
        <v>4</v>
      </c>
      <c r="AK460" s="24">
        <v>-0.4</v>
      </c>
    </row>
    <row r="461" spans="25:37" ht="16.5" customHeight="1" thickBot="1" x14ac:dyDescent="0.3">
      <c r="Y461" s="24">
        <v>447</v>
      </c>
      <c r="Z461" s="24">
        <v>455</v>
      </c>
      <c r="AA461" s="24">
        <v>-358.0748711</v>
      </c>
      <c r="AB461" s="24">
        <v>8.35</v>
      </c>
      <c r="AC461" s="25">
        <v>1.66</v>
      </c>
      <c r="AD461" s="26">
        <v>1.34</v>
      </c>
      <c r="AE461" s="14"/>
      <c r="AF461" s="24">
        <v>1.1000000000000001</v>
      </c>
      <c r="AG461" s="24">
        <v>2.6</v>
      </c>
      <c r="AH461" s="24">
        <v>1.2</v>
      </c>
      <c r="AI461" s="24">
        <v>0.45</v>
      </c>
      <c r="AJ461" s="24">
        <v>2.95</v>
      </c>
      <c r="AK461" s="24">
        <v>8.4</v>
      </c>
    </row>
    <row r="462" spans="25:37" ht="16.5" customHeight="1" thickBot="1" x14ac:dyDescent="0.3">
      <c r="Y462" s="24">
        <v>496</v>
      </c>
      <c r="Z462" s="24">
        <v>434</v>
      </c>
      <c r="AA462" s="24">
        <v>-440.8349915</v>
      </c>
      <c r="AB462" s="24">
        <v>7.45</v>
      </c>
      <c r="AC462" s="25">
        <v>1.34</v>
      </c>
      <c r="AD462" s="26">
        <v>1.34</v>
      </c>
      <c r="AE462" s="14"/>
      <c r="AF462" s="24">
        <v>0.65</v>
      </c>
      <c r="AG462" s="24">
        <v>1.2</v>
      </c>
      <c r="AH462" s="24">
        <v>2.9</v>
      </c>
      <c r="AI462" s="24">
        <v>0.6</v>
      </c>
      <c r="AJ462" s="24">
        <v>1.35</v>
      </c>
      <c r="AK462" s="24">
        <v>2</v>
      </c>
    </row>
    <row r="463" spans="25:37" ht="16.5" customHeight="1" thickBot="1" x14ac:dyDescent="0.3">
      <c r="Y463" s="24">
        <v>520</v>
      </c>
      <c r="Z463" s="24">
        <v>461</v>
      </c>
      <c r="AA463" s="24">
        <v>-486.44102759999998</v>
      </c>
      <c r="AB463" s="24">
        <v>6.7</v>
      </c>
      <c r="AC463" s="25">
        <v>1.33</v>
      </c>
      <c r="AD463" s="26">
        <v>1.34</v>
      </c>
      <c r="AE463" s="14"/>
      <c r="AF463" s="24">
        <v>1.35</v>
      </c>
      <c r="AG463" s="24">
        <v>1.4</v>
      </c>
      <c r="AH463" s="24">
        <v>0.35</v>
      </c>
      <c r="AI463" s="24">
        <v>2.25</v>
      </c>
      <c r="AJ463" s="24">
        <v>1.3</v>
      </c>
      <c r="AK463" s="24">
        <v>12.6</v>
      </c>
    </row>
    <row r="464" spans="25:37" ht="16.5" customHeight="1" thickBot="1" x14ac:dyDescent="0.3">
      <c r="Y464" s="24">
        <v>469</v>
      </c>
      <c r="Z464" s="24">
        <v>478</v>
      </c>
      <c r="AA464" s="24">
        <v>-400.28925320000002</v>
      </c>
      <c r="AB464" s="24">
        <v>7.9</v>
      </c>
      <c r="AC464" s="25">
        <v>1.63</v>
      </c>
      <c r="AD464" s="26">
        <v>1.33</v>
      </c>
      <c r="AE464" s="14"/>
      <c r="AF464" s="24">
        <v>-0.7</v>
      </c>
      <c r="AG464" s="24">
        <v>2.6</v>
      </c>
      <c r="AH464" s="24">
        <v>0.7</v>
      </c>
      <c r="AI464" s="24">
        <v>2.7</v>
      </c>
      <c r="AJ464" s="24">
        <v>2.85</v>
      </c>
      <c r="AK464" s="24">
        <v>12</v>
      </c>
    </row>
    <row r="465" spans="25:37" ht="16.5" customHeight="1" thickBot="1" x14ac:dyDescent="0.3">
      <c r="Y465" s="24">
        <v>530</v>
      </c>
      <c r="Z465" s="24">
        <v>488</v>
      </c>
      <c r="AA465" s="24">
        <v>-506.13816830000002</v>
      </c>
      <c r="AB465" s="24">
        <v>6.4</v>
      </c>
      <c r="AC465" s="25">
        <v>1.38</v>
      </c>
      <c r="AD465" s="26">
        <v>1.33</v>
      </c>
      <c r="AE465" s="24" t="s">
        <v>133</v>
      </c>
      <c r="AF465" s="24">
        <v>0.3</v>
      </c>
      <c r="AG465" s="24">
        <v>5</v>
      </c>
      <c r="AH465" s="24">
        <v>-0.35</v>
      </c>
      <c r="AI465" s="24">
        <v>0.35</v>
      </c>
      <c r="AJ465" s="24">
        <v>1.6</v>
      </c>
      <c r="AK465" s="24">
        <v>1.8</v>
      </c>
    </row>
    <row r="466" spans="25:37" ht="16.5" customHeight="1" thickBot="1" x14ac:dyDescent="0.3">
      <c r="Y466" s="24">
        <v>554</v>
      </c>
      <c r="Z466" s="24">
        <v>447</v>
      </c>
      <c r="AA466" s="24">
        <v>-567.0623875</v>
      </c>
      <c r="AB466" s="24">
        <v>5.65</v>
      </c>
      <c r="AC466" s="25">
        <v>1.04</v>
      </c>
      <c r="AD466" s="26">
        <v>1.33</v>
      </c>
      <c r="AE466" s="14"/>
      <c r="AF466" s="24">
        <v>1.4</v>
      </c>
      <c r="AG466" s="24">
        <v>0.6</v>
      </c>
      <c r="AH466" s="24">
        <v>1.4</v>
      </c>
      <c r="AI466" s="24">
        <v>1.9</v>
      </c>
      <c r="AJ466" s="24">
        <v>-0.1</v>
      </c>
      <c r="AK466" s="24">
        <v>2.4</v>
      </c>
    </row>
    <row r="467" spans="25:37" ht="16.5" customHeight="1" thickBot="1" x14ac:dyDescent="0.3">
      <c r="Y467" s="24">
        <v>424</v>
      </c>
      <c r="Z467" s="24">
        <v>460</v>
      </c>
      <c r="AA467" s="24">
        <v>-312.95514680000002</v>
      </c>
      <c r="AB467" s="24">
        <v>8.9</v>
      </c>
      <c r="AC467" s="25">
        <v>1.79</v>
      </c>
      <c r="AD467" s="26">
        <v>1.31</v>
      </c>
      <c r="AE467" s="14"/>
      <c r="AF467" s="24">
        <v>0.95</v>
      </c>
      <c r="AG467" s="24">
        <v>2.8</v>
      </c>
      <c r="AH467" s="24">
        <v>1.25</v>
      </c>
      <c r="AI467" s="24">
        <v>0.25</v>
      </c>
      <c r="AJ467" s="24">
        <v>3.7</v>
      </c>
      <c r="AK467" s="24">
        <v>4.5999999999999996</v>
      </c>
    </row>
    <row r="468" spans="25:37" ht="16.5" customHeight="1" thickBot="1" x14ac:dyDescent="0.3">
      <c r="Y468" s="24">
        <v>429</v>
      </c>
      <c r="Z468" s="24">
        <v>463</v>
      </c>
      <c r="AA468" s="24">
        <v>-318.1097469</v>
      </c>
      <c r="AB468" s="24">
        <v>8.8000000000000007</v>
      </c>
      <c r="AC468" s="25">
        <v>1.78</v>
      </c>
      <c r="AD468" s="26">
        <v>1.31</v>
      </c>
      <c r="AE468" s="24" t="s">
        <v>115</v>
      </c>
      <c r="AF468" s="24">
        <v>1.4</v>
      </c>
      <c r="AG468" s="24">
        <v>1.6</v>
      </c>
      <c r="AH468" s="24">
        <v>0.7</v>
      </c>
      <c r="AI468" s="24">
        <v>1.55</v>
      </c>
      <c r="AJ468" s="24">
        <v>3.65</v>
      </c>
      <c r="AK468" s="24">
        <v>5.4</v>
      </c>
    </row>
    <row r="469" spans="25:37" ht="16.5" customHeight="1" thickBot="1" x14ac:dyDescent="0.3">
      <c r="Y469" s="24">
        <v>612</v>
      </c>
      <c r="Z469" s="24">
        <v>467</v>
      </c>
      <c r="AA469" s="24">
        <v>-673.0992718</v>
      </c>
      <c r="AB469" s="24">
        <v>4.0999999999999996</v>
      </c>
      <c r="AC469" s="25">
        <v>0.81</v>
      </c>
      <c r="AD469" s="26">
        <v>1.31</v>
      </c>
      <c r="AE469" s="14"/>
      <c r="AF469" s="24">
        <v>-0.05</v>
      </c>
      <c r="AG469" s="24">
        <v>2.8</v>
      </c>
      <c r="AH469" s="24">
        <v>1.45</v>
      </c>
      <c r="AI469" s="24">
        <v>1.05</v>
      </c>
      <c r="AJ469" s="24">
        <v>-1.2</v>
      </c>
      <c r="AK469" s="24">
        <v>0</v>
      </c>
    </row>
    <row r="470" spans="25:37" ht="16.5" customHeight="1" thickBot="1" x14ac:dyDescent="0.3">
      <c r="Y470" s="24">
        <v>389</v>
      </c>
      <c r="Z470" s="24">
        <v>466</v>
      </c>
      <c r="AA470" s="24">
        <v>-219.94631960000001</v>
      </c>
      <c r="AB470" s="24">
        <v>10.1</v>
      </c>
      <c r="AC470" s="25">
        <v>2.06</v>
      </c>
      <c r="AD470" s="26">
        <v>1.3</v>
      </c>
      <c r="AE470" s="24" t="s">
        <v>134</v>
      </c>
      <c r="AF470" s="24">
        <v>1.5</v>
      </c>
      <c r="AG470" s="24">
        <v>1.8</v>
      </c>
      <c r="AH470" s="24">
        <v>0.55000000000000004</v>
      </c>
      <c r="AI470" s="24">
        <v>1.35</v>
      </c>
      <c r="AJ470" s="24">
        <v>5.0999999999999996</v>
      </c>
      <c r="AK470" s="24">
        <v>-0.4</v>
      </c>
    </row>
    <row r="471" spans="25:37" ht="16.5" customHeight="1" thickBot="1" x14ac:dyDescent="0.3">
      <c r="Y471" s="24">
        <v>409</v>
      </c>
      <c r="Z471" s="24">
        <v>459</v>
      </c>
      <c r="AA471" s="24">
        <v>-276.36125279999999</v>
      </c>
      <c r="AB471" s="24">
        <v>9.35</v>
      </c>
      <c r="AC471" s="25">
        <v>1.88</v>
      </c>
      <c r="AD471" s="26">
        <v>1.3</v>
      </c>
      <c r="AE471" s="14"/>
      <c r="AF471" s="24">
        <v>2.1</v>
      </c>
      <c r="AG471" s="24">
        <v>2.4</v>
      </c>
      <c r="AH471" s="24">
        <v>0.7</v>
      </c>
      <c r="AI471" s="24">
        <v>0</v>
      </c>
      <c r="AJ471" s="24">
        <v>4.2</v>
      </c>
      <c r="AK471" s="24">
        <v>3.4</v>
      </c>
    </row>
    <row r="472" spans="25:37" ht="16.5" customHeight="1" thickBot="1" x14ac:dyDescent="0.3">
      <c r="Y472" s="24">
        <v>455</v>
      </c>
      <c r="Z472" s="24">
        <v>491</v>
      </c>
      <c r="AA472" s="24">
        <v>-378.15634269999998</v>
      </c>
      <c r="AB472" s="24">
        <v>8.1999999999999993</v>
      </c>
      <c r="AC472" s="25">
        <v>1.73</v>
      </c>
      <c r="AD472" s="26">
        <v>1.3</v>
      </c>
      <c r="AE472" s="14"/>
      <c r="AF472" s="24">
        <v>0.95</v>
      </c>
      <c r="AG472" s="24">
        <v>3</v>
      </c>
      <c r="AH472" s="24">
        <v>-0.95</v>
      </c>
      <c r="AI472" s="24">
        <v>2.2000000000000002</v>
      </c>
      <c r="AJ472" s="24">
        <v>3.45</v>
      </c>
      <c r="AK472" s="24">
        <v>2</v>
      </c>
    </row>
    <row r="473" spans="25:37" ht="16.5" customHeight="1" thickBot="1" x14ac:dyDescent="0.3">
      <c r="Y473" s="24">
        <v>522</v>
      </c>
      <c r="Z473" s="24">
        <v>442</v>
      </c>
      <c r="AA473" s="24">
        <v>-487.44667149999998</v>
      </c>
      <c r="AB473" s="24">
        <v>6.65</v>
      </c>
      <c r="AC473" s="25">
        <v>1.21</v>
      </c>
      <c r="AD473" s="26">
        <v>1.3</v>
      </c>
      <c r="AE473" s="24" t="s">
        <v>130</v>
      </c>
      <c r="AF473" s="24">
        <v>2.2000000000000002</v>
      </c>
      <c r="AG473" s="24">
        <v>0.2</v>
      </c>
      <c r="AH473" s="24">
        <v>1.8</v>
      </c>
      <c r="AI473" s="24">
        <v>1</v>
      </c>
      <c r="AJ473" s="24">
        <v>0.85</v>
      </c>
      <c r="AK473" s="24">
        <v>3.6</v>
      </c>
    </row>
    <row r="474" spans="25:37" ht="16.5" customHeight="1" thickBot="1" x14ac:dyDescent="0.3">
      <c r="Y474" s="24">
        <v>598</v>
      </c>
      <c r="Z474" s="24">
        <v>458</v>
      </c>
      <c r="AA474" s="24">
        <v>-643.72385410000004</v>
      </c>
      <c r="AB474" s="24">
        <v>4.4000000000000004</v>
      </c>
      <c r="AC474" s="25">
        <v>0.85</v>
      </c>
      <c r="AD474" s="26">
        <v>1.3</v>
      </c>
      <c r="AE474" s="14"/>
      <c r="AF474" s="24">
        <v>3.8</v>
      </c>
      <c r="AG474" s="24">
        <v>0.6</v>
      </c>
      <c r="AH474" s="24">
        <v>-0.5</v>
      </c>
      <c r="AI474" s="24">
        <v>1.3</v>
      </c>
      <c r="AJ474" s="24">
        <v>-0.95</v>
      </c>
      <c r="AK474" s="24">
        <v>9.8000000000000007</v>
      </c>
    </row>
    <row r="475" spans="25:37" ht="16.5" customHeight="1" thickBot="1" x14ac:dyDescent="0.3">
      <c r="Y475" s="24">
        <v>441</v>
      </c>
      <c r="Z475" s="24">
        <v>482</v>
      </c>
      <c r="AA475" s="24">
        <v>-344.25490760000002</v>
      </c>
      <c r="AB475" s="24">
        <v>8.5</v>
      </c>
      <c r="AC475" s="25">
        <v>1.77</v>
      </c>
      <c r="AD475" s="26">
        <v>1.29</v>
      </c>
      <c r="AE475" s="14"/>
      <c r="AF475" s="24">
        <v>0.45</v>
      </c>
      <c r="AG475" s="24">
        <v>2</v>
      </c>
      <c r="AH475" s="24">
        <v>0.2</v>
      </c>
      <c r="AI475" s="24">
        <v>2.5</v>
      </c>
      <c r="AJ475" s="24">
        <v>3.7</v>
      </c>
      <c r="AK475" s="24">
        <v>13.2</v>
      </c>
    </row>
    <row r="476" spans="25:37" ht="16.5" customHeight="1" thickBot="1" x14ac:dyDescent="0.3">
      <c r="Y476" s="24">
        <v>489</v>
      </c>
      <c r="Z476" s="24">
        <v>477</v>
      </c>
      <c r="AA476" s="24">
        <v>-432.03240779999999</v>
      </c>
      <c r="AB476" s="24">
        <v>7.5</v>
      </c>
      <c r="AC476" s="25">
        <v>1.51</v>
      </c>
      <c r="AD476" s="26">
        <v>1.29</v>
      </c>
      <c r="AE476" s="14"/>
      <c r="AF476" s="24">
        <v>1.65</v>
      </c>
      <c r="AG476" s="24">
        <v>2</v>
      </c>
      <c r="AH476" s="24">
        <v>-0.25</v>
      </c>
      <c r="AI476" s="24">
        <v>1.75</v>
      </c>
      <c r="AJ476" s="24">
        <v>2.4</v>
      </c>
      <c r="AK476" s="24">
        <v>0.4</v>
      </c>
    </row>
    <row r="477" spans="25:37" ht="16.5" customHeight="1" thickBot="1" x14ac:dyDescent="0.3">
      <c r="Y477" s="24">
        <v>551</v>
      </c>
      <c r="Z477" s="24">
        <v>472</v>
      </c>
      <c r="AA477" s="24">
        <v>-554.94884179999997</v>
      </c>
      <c r="AB477" s="24">
        <v>5.8</v>
      </c>
      <c r="AC477" s="25">
        <v>1.1599999999999999</v>
      </c>
      <c r="AD477" s="26">
        <v>1.29</v>
      </c>
      <c r="AE477" s="14"/>
      <c r="AF477" s="24">
        <v>0.95</v>
      </c>
      <c r="AG477" s="24">
        <v>3.4</v>
      </c>
      <c r="AH477" s="24">
        <v>0.55000000000000004</v>
      </c>
      <c r="AI477" s="24">
        <v>0.25</v>
      </c>
      <c r="AJ477" s="24">
        <v>0.65</v>
      </c>
      <c r="AK477" s="24">
        <v>2.4</v>
      </c>
    </row>
    <row r="478" spans="25:37" ht="16.5" customHeight="1" thickBot="1" x14ac:dyDescent="0.3">
      <c r="Y478" s="24">
        <v>517</v>
      </c>
      <c r="Z478" s="24">
        <v>469</v>
      </c>
      <c r="AA478" s="24">
        <v>-481.11458210000001</v>
      </c>
      <c r="AB478" s="24">
        <v>6.7</v>
      </c>
      <c r="AC478" s="25">
        <v>1.34</v>
      </c>
      <c r="AD478" s="26">
        <v>1.28</v>
      </c>
      <c r="AE478" s="14"/>
      <c r="AF478" s="24">
        <v>2.0499999999999998</v>
      </c>
      <c r="AG478" s="24">
        <v>2.8</v>
      </c>
      <c r="AH478" s="24">
        <v>0.25</v>
      </c>
      <c r="AI478" s="24">
        <v>0</v>
      </c>
      <c r="AJ478" s="24">
        <v>1.6</v>
      </c>
      <c r="AK478" s="24">
        <v>10.4</v>
      </c>
    </row>
    <row r="479" spans="25:37" ht="16.5" customHeight="1" thickBot="1" x14ac:dyDescent="0.3">
      <c r="Y479" s="24">
        <v>518</v>
      </c>
      <c r="Z479" s="24">
        <v>470</v>
      </c>
      <c r="AA479" s="24">
        <v>-482.8538666</v>
      </c>
      <c r="AB479" s="24">
        <v>6.7</v>
      </c>
      <c r="AC479" s="25">
        <v>1.34</v>
      </c>
      <c r="AD479" s="26">
        <v>1.28</v>
      </c>
      <c r="AE479" s="14"/>
      <c r="AF479" s="24">
        <v>0.25</v>
      </c>
      <c r="AG479" s="24">
        <v>3</v>
      </c>
      <c r="AH479" s="24">
        <v>1.3</v>
      </c>
      <c r="AI479" s="24">
        <v>0.55000000000000004</v>
      </c>
      <c r="AJ479" s="24">
        <v>1.6</v>
      </c>
      <c r="AK479" s="24">
        <v>8.8000000000000007</v>
      </c>
    </row>
    <row r="480" spans="25:37" ht="16.5" customHeight="1" thickBot="1" x14ac:dyDescent="0.3">
      <c r="Y480" s="24">
        <v>443</v>
      </c>
      <c r="Z480" s="24">
        <v>462</v>
      </c>
      <c r="AA480" s="24">
        <v>-346.67381949999998</v>
      </c>
      <c r="AB480" s="24">
        <v>8.5</v>
      </c>
      <c r="AC480" s="25">
        <v>1.66</v>
      </c>
      <c r="AD480" s="26">
        <v>1.26</v>
      </c>
      <c r="AE480" s="14"/>
      <c r="AF480" s="24">
        <v>1.25</v>
      </c>
      <c r="AG480" s="24">
        <v>1.6</v>
      </c>
      <c r="AH480" s="24">
        <v>1.55</v>
      </c>
      <c r="AI480" s="24">
        <v>0.65</v>
      </c>
      <c r="AJ480" s="24">
        <v>3.25</v>
      </c>
      <c r="AK480" s="24">
        <v>6</v>
      </c>
    </row>
    <row r="481" spans="25:37" ht="16.5" customHeight="1" thickBot="1" x14ac:dyDescent="0.3">
      <c r="Y481" s="24">
        <v>515</v>
      </c>
      <c r="Z481" s="24">
        <v>497</v>
      </c>
      <c r="AA481" s="24">
        <v>-476.91482259999998</v>
      </c>
      <c r="AB481" s="24">
        <v>6.8</v>
      </c>
      <c r="AC481" s="25">
        <v>1.46</v>
      </c>
      <c r="AD481" s="26">
        <v>1.26</v>
      </c>
      <c r="AE481" s="14"/>
      <c r="AF481" s="24">
        <v>0</v>
      </c>
      <c r="AG481" s="24">
        <v>3.6</v>
      </c>
      <c r="AH481" s="24">
        <v>-0.35</v>
      </c>
      <c r="AI481" s="24">
        <v>1.8</v>
      </c>
      <c r="AJ481" s="24">
        <v>2.25</v>
      </c>
      <c r="AK481" s="24">
        <v>6.4</v>
      </c>
    </row>
    <row r="482" spans="25:37" ht="16.5" customHeight="1" thickBot="1" x14ac:dyDescent="0.3">
      <c r="Y482" s="24">
        <v>535</v>
      </c>
      <c r="Z482" s="24">
        <v>485</v>
      </c>
      <c r="AA482" s="24">
        <v>-511.97361369999999</v>
      </c>
      <c r="AB482" s="24">
        <v>6.2</v>
      </c>
      <c r="AC482" s="25">
        <v>1.28</v>
      </c>
      <c r="AD482" s="26">
        <v>1.25</v>
      </c>
      <c r="AE482" s="24" t="s">
        <v>130</v>
      </c>
      <c r="AF482" s="24">
        <v>0.85</v>
      </c>
      <c r="AG482" s="24">
        <v>3</v>
      </c>
      <c r="AH482" s="24">
        <v>0.55000000000000004</v>
      </c>
      <c r="AI482" s="24">
        <v>0.6</v>
      </c>
      <c r="AJ482" s="24">
        <v>1.4</v>
      </c>
      <c r="AK482" s="24">
        <v>9.4</v>
      </c>
    </row>
    <row r="483" spans="25:37" ht="16.5" customHeight="1" thickBot="1" x14ac:dyDescent="0.3">
      <c r="Y483" s="24">
        <v>341</v>
      </c>
      <c r="Z483" s="24">
        <v>479</v>
      </c>
      <c r="AA483" s="24">
        <v>-114.2001953</v>
      </c>
      <c r="AB483" s="24">
        <v>11.45</v>
      </c>
      <c r="AC483" s="25">
        <v>2.36</v>
      </c>
      <c r="AD483" s="26">
        <v>1.24</v>
      </c>
      <c r="AE483" s="24" t="s">
        <v>125</v>
      </c>
      <c r="AF483" s="24">
        <v>1.3</v>
      </c>
      <c r="AG483" s="24">
        <v>2.2000000000000002</v>
      </c>
      <c r="AH483" s="24">
        <v>0.65</v>
      </c>
      <c r="AI483" s="24">
        <v>0.8</v>
      </c>
      <c r="AJ483" s="24">
        <v>6.85</v>
      </c>
      <c r="AK483" s="24">
        <v>0.2</v>
      </c>
    </row>
    <row r="484" spans="25:37" ht="16.5" customHeight="1" thickBot="1" x14ac:dyDescent="0.3">
      <c r="Y484" s="24">
        <v>432</v>
      </c>
      <c r="Z484" s="24">
        <v>476</v>
      </c>
      <c r="AA484" s="24">
        <v>-324.15011019999997</v>
      </c>
      <c r="AB484" s="24">
        <v>8.75</v>
      </c>
      <c r="AC484" s="25">
        <v>1.77</v>
      </c>
      <c r="AD484" s="26">
        <v>1.24</v>
      </c>
      <c r="AE484" s="14"/>
      <c r="AF484" s="24">
        <v>0.85</v>
      </c>
      <c r="AG484" s="24">
        <v>1.4</v>
      </c>
      <c r="AH484" s="24">
        <v>0.9</v>
      </c>
      <c r="AI484" s="24">
        <v>1.8</v>
      </c>
      <c r="AJ484" s="24">
        <v>3.9</v>
      </c>
      <c r="AK484" s="24">
        <v>5.8</v>
      </c>
    </row>
    <row r="485" spans="25:37" ht="16.5" customHeight="1" thickBot="1" x14ac:dyDescent="0.3">
      <c r="Y485" s="24">
        <v>500</v>
      </c>
      <c r="Z485" s="24">
        <v>509</v>
      </c>
      <c r="AA485" s="24">
        <v>-442.13981250000001</v>
      </c>
      <c r="AB485" s="24">
        <v>7.3</v>
      </c>
      <c r="AC485" s="25">
        <v>1.58</v>
      </c>
      <c r="AD485" s="26">
        <v>1.24</v>
      </c>
      <c r="AE485" s="24" t="s">
        <v>132</v>
      </c>
      <c r="AF485" s="24">
        <v>0.2</v>
      </c>
      <c r="AG485" s="24">
        <v>4.8</v>
      </c>
      <c r="AH485" s="24">
        <v>-0.7</v>
      </c>
      <c r="AI485" s="24">
        <v>0.65</v>
      </c>
      <c r="AJ485" s="24">
        <v>2.95</v>
      </c>
      <c r="AK485" s="24">
        <v>-0.6</v>
      </c>
    </row>
    <row r="486" spans="25:37" ht="16.5" customHeight="1" thickBot="1" x14ac:dyDescent="0.3">
      <c r="Y486" s="24">
        <v>508</v>
      </c>
      <c r="Z486" s="24">
        <v>481</v>
      </c>
      <c r="AA486" s="24">
        <v>-458.4903946</v>
      </c>
      <c r="AB486" s="24">
        <v>7</v>
      </c>
      <c r="AC486" s="25">
        <v>1.41</v>
      </c>
      <c r="AD486" s="26">
        <v>1.24</v>
      </c>
      <c r="AE486" s="14"/>
      <c r="AF486" s="24">
        <v>0.45</v>
      </c>
      <c r="AG486" s="24">
        <v>2.4</v>
      </c>
      <c r="AH486" s="24">
        <v>1.05</v>
      </c>
      <c r="AI486" s="24">
        <v>1.05</v>
      </c>
      <c r="AJ486" s="24">
        <v>2.1</v>
      </c>
      <c r="AK486" s="24">
        <v>6.2</v>
      </c>
    </row>
    <row r="487" spans="25:37" ht="16.5" customHeight="1" thickBot="1" x14ac:dyDescent="0.3">
      <c r="Y487" s="24">
        <v>578</v>
      </c>
      <c r="Z487" s="24">
        <v>473</v>
      </c>
      <c r="AA487" s="24">
        <v>-620.5862846</v>
      </c>
      <c r="AB487" s="24">
        <v>5.05</v>
      </c>
      <c r="AC487" s="25">
        <v>0.94</v>
      </c>
      <c r="AD487" s="26">
        <v>1.24</v>
      </c>
      <c r="AE487" s="14"/>
      <c r="AF487" s="24">
        <v>1.4</v>
      </c>
      <c r="AG487" s="24">
        <v>1.4</v>
      </c>
      <c r="AH487" s="24">
        <v>0.65</v>
      </c>
      <c r="AI487" s="24">
        <v>1.5</v>
      </c>
      <c r="AJ487" s="24">
        <v>-0.25</v>
      </c>
      <c r="AK487" s="24">
        <v>4.2</v>
      </c>
    </row>
    <row r="488" spans="25:37" ht="16.5" customHeight="1" thickBot="1" x14ac:dyDescent="0.3">
      <c r="Y488" s="24">
        <v>427</v>
      </c>
      <c r="Z488" s="24">
        <v>480</v>
      </c>
      <c r="AA488" s="24">
        <v>-317.88391489999998</v>
      </c>
      <c r="AB488" s="24">
        <v>8.85</v>
      </c>
      <c r="AC488" s="25">
        <v>1.78</v>
      </c>
      <c r="AD488" s="26">
        <v>1.21</v>
      </c>
      <c r="AE488" s="24" t="s">
        <v>126</v>
      </c>
      <c r="AF488" s="24">
        <v>1.6</v>
      </c>
      <c r="AG488" s="24">
        <v>1.2</v>
      </c>
      <c r="AH488" s="24">
        <v>0.55000000000000004</v>
      </c>
      <c r="AI488" s="24">
        <v>1.5</v>
      </c>
      <c r="AJ488" s="24">
        <v>4.05</v>
      </c>
      <c r="AK488" s="24">
        <v>4</v>
      </c>
    </row>
    <row r="489" spans="25:37" ht="16.5" customHeight="1" thickBot="1" x14ac:dyDescent="0.3">
      <c r="Y489" s="24">
        <v>505</v>
      </c>
      <c r="Z489" s="24">
        <v>474</v>
      </c>
      <c r="AA489" s="24">
        <v>-452.71808240000001</v>
      </c>
      <c r="AB489" s="24">
        <v>7.1</v>
      </c>
      <c r="AC489" s="25">
        <v>1.39</v>
      </c>
      <c r="AD489" s="26">
        <v>1.21</v>
      </c>
      <c r="AE489" s="14"/>
      <c r="AF489" s="24">
        <v>0.75</v>
      </c>
      <c r="AG489" s="24">
        <v>2.8</v>
      </c>
      <c r="AH489" s="24">
        <v>1.6</v>
      </c>
      <c r="AI489" s="24">
        <v>-0.3</v>
      </c>
      <c r="AJ489" s="24">
        <v>2.1</v>
      </c>
      <c r="AK489" s="24">
        <v>2</v>
      </c>
    </row>
    <row r="490" spans="25:37" ht="16.5" customHeight="1" thickBot="1" x14ac:dyDescent="0.3">
      <c r="Y490" s="24">
        <v>538</v>
      </c>
      <c r="Z490" s="24">
        <v>471</v>
      </c>
      <c r="AA490" s="24">
        <v>-514.74609759999998</v>
      </c>
      <c r="AB490" s="24">
        <v>6.1</v>
      </c>
      <c r="AC490" s="25">
        <v>1.21</v>
      </c>
      <c r="AD490" s="26">
        <v>1.21</v>
      </c>
      <c r="AE490" s="14"/>
      <c r="AF490" s="24">
        <v>1.3</v>
      </c>
      <c r="AG490" s="24">
        <v>2.2000000000000002</v>
      </c>
      <c r="AH490" s="24">
        <v>1.3</v>
      </c>
      <c r="AI490" s="24">
        <v>0.05</v>
      </c>
      <c r="AJ490" s="24">
        <v>1.2</v>
      </c>
      <c r="AK490" s="24">
        <v>9</v>
      </c>
    </row>
    <row r="491" spans="25:37" ht="16.5" customHeight="1" thickBot="1" x14ac:dyDescent="0.3">
      <c r="Y491" s="24">
        <v>544</v>
      </c>
      <c r="Z491" s="24">
        <v>507</v>
      </c>
      <c r="AA491" s="24">
        <v>-530.13929370000005</v>
      </c>
      <c r="AB491" s="24">
        <v>6</v>
      </c>
      <c r="AC491" s="25">
        <v>1.31</v>
      </c>
      <c r="AD491" s="26">
        <v>1.21</v>
      </c>
      <c r="AE491" s="24" t="s">
        <v>130</v>
      </c>
      <c r="AF491" s="24">
        <v>0.9</v>
      </c>
      <c r="AG491" s="24">
        <v>2.4</v>
      </c>
      <c r="AH491" s="24">
        <v>-1.05</v>
      </c>
      <c r="AI491" s="24">
        <v>2.6</v>
      </c>
      <c r="AJ491" s="24">
        <v>1.7</v>
      </c>
      <c r="AK491" s="24">
        <v>1.8</v>
      </c>
    </row>
    <row r="492" spans="25:37" ht="16.5" customHeight="1" thickBot="1" x14ac:dyDescent="0.3">
      <c r="Y492" s="24">
        <v>546</v>
      </c>
      <c r="Z492" s="24">
        <v>483</v>
      </c>
      <c r="AA492" s="24">
        <v>-535.6400185</v>
      </c>
      <c r="AB492" s="24">
        <v>6</v>
      </c>
      <c r="AC492" s="25">
        <v>1.18</v>
      </c>
      <c r="AD492" s="26">
        <v>1.21</v>
      </c>
      <c r="AE492" s="24" t="s">
        <v>130</v>
      </c>
      <c r="AF492" s="24">
        <v>1.05</v>
      </c>
      <c r="AG492" s="24">
        <v>2.6</v>
      </c>
      <c r="AH492" s="24">
        <v>1</v>
      </c>
      <c r="AI492" s="24">
        <v>0.2</v>
      </c>
      <c r="AJ492" s="24">
        <v>1.05</v>
      </c>
      <c r="AK492" s="24">
        <v>1.8</v>
      </c>
    </row>
    <row r="493" spans="25:37" ht="16.5" customHeight="1" thickBot="1" x14ac:dyDescent="0.3">
      <c r="Y493" s="24">
        <v>426</v>
      </c>
      <c r="Z493" s="24">
        <v>484</v>
      </c>
      <c r="AA493" s="24">
        <v>-317.23090359999998</v>
      </c>
      <c r="AB493" s="24">
        <v>8.85</v>
      </c>
      <c r="AC493" s="25">
        <v>1.78</v>
      </c>
      <c r="AD493" s="26">
        <v>1.2</v>
      </c>
      <c r="AE493" s="24" t="s">
        <v>115</v>
      </c>
      <c r="AF493" s="24">
        <v>1.3</v>
      </c>
      <c r="AG493" s="24">
        <v>2</v>
      </c>
      <c r="AH493" s="24">
        <v>0.9</v>
      </c>
      <c r="AI493" s="24">
        <v>0.6</v>
      </c>
      <c r="AJ493" s="24">
        <v>4.0999999999999996</v>
      </c>
      <c r="AK493" s="24">
        <v>6.2</v>
      </c>
    </row>
    <row r="494" spans="25:37" ht="16.5" customHeight="1" thickBot="1" x14ac:dyDescent="0.3">
      <c r="Y494" s="24">
        <v>602</v>
      </c>
      <c r="Z494" s="24">
        <v>486</v>
      </c>
      <c r="AA494" s="24">
        <v>-649.10913089999997</v>
      </c>
      <c r="AB494" s="24">
        <v>4.3</v>
      </c>
      <c r="AC494" s="25">
        <v>0.86</v>
      </c>
      <c r="AD494" s="26">
        <v>1.2</v>
      </c>
      <c r="AE494" s="24" t="s">
        <v>126</v>
      </c>
      <c r="AF494" s="24">
        <v>1.3</v>
      </c>
      <c r="AG494" s="24">
        <v>1.2</v>
      </c>
      <c r="AH494" s="24">
        <v>0.7</v>
      </c>
      <c r="AI494" s="24">
        <v>1.6</v>
      </c>
      <c r="AJ494" s="24">
        <v>-0.5</v>
      </c>
      <c r="AK494" s="24">
        <v>10.199999999999999</v>
      </c>
    </row>
    <row r="495" spans="25:37" ht="16.5" customHeight="1" thickBot="1" x14ac:dyDescent="0.3">
      <c r="Y495" s="24">
        <v>616</v>
      </c>
      <c r="Z495" s="24">
        <v>468</v>
      </c>
      <c r="AA495" s="24">
        <v>-675.76770399999998</v>
      </c>
      <c r="AB495" s="24">
        <v>4.05</v>
      </c>
      <c r="AC495" s="25">
        <v>0.72</v>
      </c>
      <c r="AD495" s="26">
        <v>1.2</v>
      </c>
      <c r="AE495" s="14"/>
      <c r="AF495" s="24">
        <v>1.7</v>
      </c>
      <c r="AG495" s="24">
        <v>0.8</v>
      </c>
      <c r="AH495" s="24">
        <v>1.6</v>
      </c>
      <c r="AI495" s="24">
        <v>0.7</v>
      </c>
      <c r="AJ495" s="24">
        <v>-1.2</v>
      </c>
      <c r="AK495" s="24">
        <v>4.5999999999999996</v>
      </c>
    </row>
    <row r="496" spans="25:37" ht="16.5" customHeight="1" thickBot="1" x14ac:dyDescent="0.3">
      <c r="Y496" s="24">
        <v>691</v>
      </c>
      <c r="Z496" s="24">
        <v>490</v>
      </c>
      <c r="AA496" s="24">
        <v>-837.97930719999999</v>
      </c>
      <c r="AB496" s="24">
        <v>1.9</v>
      </c>
      <c r="AC496" s="25">
        <v>0.36</v>
      </c>
      <c r="AD496" s="26">
        <v>1.2</v>
      </c>
      <c r="AE496" s="24" t="s">
        <v>126</v>
      </c>
      <c r="AF496" s="24">
        <v>1.4</v>
      </c>
      <c r="AG496" s="24">
        <v>0.8</v>
      </c>
      <c r="AH496" s="24">
        <v>0.1</v>
      </c>
      <c r="AI496" s="24">
        <v>2.5</v>
      </c>
      <c r="AJ496" s="24">
        <v>-3</v>
      </c>
      <c r="AK496" s="24">
        <v>1.4</v>
      </c>
    </row>
    <row r="497" spans="25:37" ht="16.5" customHeight="1" thickBot="1" x14ac:dyDescent="0.3">
      <c r="Y497" s="24">
        <v>391</v>
      </c>
      <c r="Z497" s="24">
        <v>492</v>
      </c>
      <c r="AA497" s="24">
        <v>-221.6467323</v>
      </c>
      <c r="AB497" s="24">
        <v>10.050000000000001</v>
      </c>
      <c r="AC497" s="25">
        <v>2.09</v>
      </c>
      <c r="AD497" s="26">
        <v>1.19</v>
      </c>
      <c r="AE497" s="14"/>
      <c r="AF497" s="24">
        <v>1.2</v>
      </c>
      <c r="AG497" s="24">
        <v>3.2</v>
      </c>
      <c r="AH497" s="24">
        <v>0.35</v>
      </c>
      <c r="AI497" s="24">
        <v>0</v>
      </c>
      <c r="AJ497" s="24">
        <v>5.7</v>
      </c>
      <c r="AK497" s="24">
        <v>9.1999999999999993</v>
      </c>
    </row>
    <row r="498" spans="25:37" ht="16.5" customHeight="1" thickBot="1" x14ac:dyDescent="0.3">
      <c r="Y498" s="24">
        <v>565</v>
      </c>
      <c r="Z498" s="24">
        <v>501</v>
      </c>
      <c r="AA498" s="24">
        <v>-593.26611519999994</v>
      </c>
      <c r="AB498" s="24">
        <v>5.35</v>
      </c>
      <c r="AC498" s="25">
        <v>1.07</v>
      </c>
      <c r="AD498" s="26">
        <v>1.1599999999999999</v>
      </c>
      <c r="AE498" s="14"/>
      <c r="AF498" s="24">
        <v>2.6</v>
      </c>
      <c r="AG498" s="24">
        <v>2.4</v>
      </c>
      <c r="AH498" s="24">
        <v>-0.9</v>
      </c>
      <c r="AI498" s="24">
        <v>0.55000000000000004</v>
      </c>
      <c r="AJ498" s="24">
        <v>0.7</v>
      </c>
      <c r="AK498" s="24">
        <v>0.6</v>
      </c>
    </row>
    <row r="499" spans="25:37" ht="16.5" customHeight="1" thickBot="1" x14ac:dyDescent="0.3">
      <c r="Y499" s="24">
        <v>495</v>
      </c>
      <c r="Z499" s="24">
        <v>487</v>
      </c>
      <c r="AA499" s="24">
        <v>-439.18092730000001</v>
      </c>
      <c r="AB499" s="24">
        <v>7.45</v>
      </c>
      <c r="AC499" s="25">
        <v>1.41</v>
      </c>
      <c r="AD499" s="26">
        <v>1.1499999999999999</v>
      </c>
      <c r="AE499" s="14"/>
      <c r="AF499" s="24">
        <v>1.45</v>
      </c>
      <c r="AG499" s="24">
        <v>1.8</v>
      </c>
      <c r="AH499" s="24">
        <v>1.35</v>
      </c>
      <c r="AI499" s="24">
        <v>0</v>
      </c>
      <c r="AJ499" s="24">
        <v>2.4500000000000002</v>
      </c>
      <c r="AK499" s="24">
        <v>8.1999999999999993</v>
      </c>
    </row>
    <row r="500" spans="25:37" ht="16.5" customHeight="1" thickBot="1" x14ac:dyDescent="0.3">
      <c r="Y500" s="24">
        <v>560</v>
      </c>
      <c r="Z500" s="24">
        <v>493</v>
      </c>
      <c r="AA500" s="24">
        <v>-581.33519939999996</v>
      </c>
      <c r="AB500" s="24">
        <v>5.5</v>
      </c>
      <c r="AC500" s="25">
        <v>1.06</v>
      </c>
      <c r="AD500" s="26">
        <v>1.1499999999999999</v>
      </c>
      <c r="AE500" s="14"/>
      <c r="AF500" s="24">
        <v>0.1</v>
      </c>
      <c r="AG500" s="24">
        <v>2.8</v>
      </c>
      <c r="AH500" s="24">
        <v>1.5</v>
      </c>
      <c r="AI500" s="24">
        <v>0.2</v>
      </c>
      <c r="AJ500" s="24">
        <v>0.7</v>
      </c>
      <c r="AK500" s="24">
        <v>3.2</v>
      </c>
    </row>
    <row r="501" spans="25:37" ht="16.5" customHeight="1" thickBot="1" x14ac:dyDescent="0.3">
      <c r="Y501" s="24">
        <v>346</v>
      </c>
      <c r="Z501" s="24">
        <v>496</v>
      </c>
      <c r="AA501" s="24">
        <v>-127.8829346</v>
      </c>
      <c r="AB501" s="24">
        <v>11.15</v>
      </c>
      <c r="AC501" s="25">
        <v>2.33</v>
      </c>
      <c r="AD501" s="26">
        <v>1.1399999999999999</v>
      </c>
      <c r="AE501" s="24" t="s">
        <v>126</v>
      </c>
      <c r="AF501" s="24">
        <v>1.1000000000000001</v>
      </c>
      <c r="AG501" s="24">
        <v>2.2000000000000002</v>
      </c>
      <c r="AH501" s="24">
        <v>0.65</v>
      </c>
      <c r="AI501" s="24">
        <v>0.6</v>
      </c>
      <c r="AJ501" s="24">
        <v>7.1</v>
      </c>
      <c r="AK501" s="24">
        <v>2.4</v>
      </c>
    </row>
    <row r="502" spans="25:37" ht="16.5" customHeight="1" thickBot="1" x14ac:dyDescent="0.3">
      <c r="Y502" s="24">
        <v>468</v>
      </c>
      <c r="Z502" s="24">
        <v>519</v>
      </c>
      <c r="AA502" s="24">
        <v>-397.03549770000001</v>
      </c>
      <c r="AB502" s="24">
        <v>7.95</v>
      </c>
      <c r="AC502" s="25">
        <v>1.65</v>
      </c>
      <c r="AD502" s="26">
        <v>1.1399999999999999</v>
      </c>
      <c r="AE502" s="14"/>
      <c r="AF502" s="24">
        <v>0.3</v>
      </c>
      <c r="AG502" s="24">
        <v>2.4</v>
      </c>
      <c r="AH502" s="24">
        <v>-0.1</v>
      </c>
      <c r="AI502" s="24">
        <v>1.95</v>
      </c>
      <c r="AJ502" s="24">
        <v>3.7</v>
      </c>
      <c r="AK502" s="24">
        <v>8.1999999999999993</v>
      </c>
    </row>
    <row r="503" spans="25:37" ht="16.5" customHeight="1" thickBot="1" x14ac:dyDescent="0.3">
      <c r="Y503" s="24">
        <v>492</v>
      </c>
      <c r="Z503" s="24">
        <v>503</v>
      </c>
      <c r="AA503" s="24">
        <v>-435.99714660000001</v>
      </c>
      <c r="AB503" s="24">
        <v>7.5</v>
      </c>
      <c r="AC503" s="25">
        <v>1.5</v>
      </c>
      <c r="AD503" s="26">
        <v>1.1399999999999999</v>
      </c>
      <c r="AE503" s="14"/>
      <c r="AF503" s="24">
        <v>1.7</v>
      </c>
      <c r="AG503" s="24">
        <v>3</v>
      </c>
      <c r="AH503" s="24">
        <v>-0.1</v>
      </c>
      <c r="AI503" s="24">
        <v>-0.05</v>
      </c>
      <c r="AJ503" s="24">
        <v>2.95</v>
      </c>
      <c r="AK503" s="24">
        <v>3.4</v>
      </c>
    </row>
    <row r="504" spans="25:37" ht="16.5" customHeight="1" thickBot="1" x14ac:dyDescent="0.3">
      <c r="Y504" s="24">
        <v>434</v>
      </c>
      <c r="Z504" s="24">
        <v>489</v>
      </c>
      <c r="AA504" s="24">
        <v>-326.5991631</v>
      </c>
      <c r="AB504" s="24">
        <v>8.65</v>
      </c>
      <c r="AC504" s="25">
        <v>1.71</v>
      </c>
      <c r="AD504" s="26">
        <v>1.1100000000000001</v>
      </c>
      <c r="AE504" s="14"/>
      <c r="AF504" s="24">
        <v>1.5</v>
      </c>
      <c r="AG504" s="24">
        <v>0.4</v>
      </c>
      <c r="AH504" s="24">
        <v>1.35</v>
      </c>
      <c r="AI504" s="24">
        <v>1.2</v>
      </c>
      <c r="AJ504" s="24">
        <v>4.0999999999999996</v>
      </c>
      <c r="AK504" s="24">
        <v>7.2</v>
      </c>
    </row>
    <row r="505" spans="25:37" ht="16.5" customHeight="1" thickBot="1" x14ac:dyDescent="0.3">
      <c r="Y505" s="24">
        <v>485</v>
      </c>
      <c r="Z505" s="24">
        <v>513</v>
      </c>
      <c r="AA505" s="24">
        <v>-429.66350560000001</v>
      </c>
      <c r="AB505" s="24">
        <v>7.55</v>
      </c>
      <c r="AC505" s="25">
        <v>1.51</v>
      </c>
      <c r="AD505" s="26">
        <v>1.1000000000000001</v>
      </c>
      <c r="AE505" s="14"/>
      <c r="AF505" s="24">
        <v>-0.6</v>
      </c>
      <c r="AG505" s="24">
        <v>2.6</v>
      </c>
      <c r="AH505" s="24">
        <v>1.4</v>
      </c>
      <c r="AI505" s="24">
        <v>1</v>
      </c>
      <c r="AJ505" s="24">
        <v>3.15</v>
      </c>
      <c r="AK505" s="24">
        <v>7.8</v>
      </c>
    </row>
    <row r="506" spans="25:37" ht="16.5" customHeight="1" thickBot="1" x14ac:dyDescent="0.3">
      <c r="Y506" s="24">
        <v>504</v>
      </c>
      <c r="Z506" s="24">
        <v>522</v>
      </c>
      <c r="AA506" s="24">
        <v>-449.87438650000001</v>
      </c>
      <c r="AB506" s="24">
        <v>7.1</v>
      </c>
      <c r="AC506" s="25">
        <v>1.48</v>
      </c>
      <c r="AD506" s="26">
        <v>1.1000000000000001</v>
      </c>
      <c r="AE506" s="14"/>
      <c r="AF506" s="24">
        <v>0.45</v>
      </c>
      <c r="AG506" s="24">
        <v>3.4</v>
      </c>
      <c r="AH506" s="24">
        <v>0.4</v>
      </c>
      <c r="AI506" s="24">
        <v>0.15</v>
      </c>
      <c r="AJ506" s="24">
        <v>3</v>
      </c>
      <c r="AK506" s="24">
        <v>4.4000000000000004</v>
      </c>
    </row>
    <row r="507" spans="25:37" ht="16.5" customHeight="1" thickBot="1" x14ac:dyDescent="0.3">
      <c r="Y507" s="24">
        <v>543</v>
      </c>
      <c r="Z507" s="24">
        <v>504</v>
      </c>
      <c r="AA507" s="24">
        <v>-528.11635590000003</v>
      </c>
      <c r="AB507" s="24">
        <v>6.05</v>
      </c>
      <c r="AC507" s="25">
        <v>1.22</v>
      </c>
      <c r="AD507" s="26">
        <v>1.1000000000000001</v>
      </c>
      <c r="AE507" s="24" t="s">
        <v>130</v>
      </c>
      <c r="AF507" s="24">
        <v>0.8</v>
      </c>
      <c r="AG507" s="24">
        <v>2.4</v>
      </c>
      <c r="AH507" s="24">
        <v>0.8</v>
      </c>
      <c r="AI507" s="24">
        <v>0.4</v>
      </c>
      <c r="AJ507" s="24">
        <v>1.7</v>
      </c>
      <c r="AK507" s="24">
        <v>0.2</v>
      </c>
    </row>
    <row r="508" spans="25:37" ht="16.5" customHeight="1" thickBot="1" x14ac:dyDescent="0.3">
      <c r="Y508" s="24">
        <v>599</v>
      </c>
      <c r="Z508" s="24">
        <v>495</v>
      </c>
      <c r="AA508" s="24">
        <v>-644.2797928</v>
      </c>
      <c r="AB508" s="24">
        <v>4.3499999999999996</v>
      </c>
      <c r="AC508" s="25">
        <v>0.85</v>
      </c>
      <c r="AD508" s="26">
        <v>1.0900000000000001</v>
      </c>
      <c r="AE508" s="14"/>
      <c r="AF508" s="24">
        <v>1.7</v>
      </c>
      <c r="AG508" s="24">
        <v>0.8</v>
      </c>
      <c r="AH508" s="24">
        <v>0.85</v>
      </c>
      <c r="AI508" s="24">
        <v>1</v>
      </c>
      <c r="AJ508" s="24">
        <v>-0.1</v>
      </c>
      <c r="AK508" s="24">
        <v>4.4000000000000004</v>
      </c>
    </row>
    <row r="509" spans="25:37" ht="16.5" customHeight="1" thickBot="1" x14ac:dyDescent="0.3">
      <c r="Y509" s="24">
        <v>525</v>
      </c>
      <c r="Z509" s="24">
        <v>517</v>
      </c>
      <c r="AA509" s="24">
        <v>-496.06209560000002</v>
      </c>
      <c r="AB509" s="24">
        <v>6.55</v>
      </c>
      <c r="AC509" s="25">
        <v>1.32</v>
      </c>
      <c r="AD509" s="26">
        <v>1.08</v>
      </c>
      <c r="AE509" s="14"/>
      <c r="AF509" s="24">
        <v>1.5</v>
      </c>
      <c r="AG509" s="24">
        <v>4.4000000000000004</v>
      </c>
      <c r="AH509" s="24">
        <v>0.5</v>
      </c>
      <c r="AI509" s="24">
        <v>-2.1</v>
      </c>
      <c r="AJ509" s="24">
        <v>2.2999999999999998</v>
      </c>
      <c r="AK509" s="24">
        <v>10.6</v>
      </c>
    </row>
    <row r="510" spans="25:37" ht="16.5" customHeight="1" thickBot="1" x14ac:dyDescent="0.3">
      <c r="Y510" s="24">
        <v>620</v>
      </c>
      <c r="Z510" s="24">
        <v>512</v>
      </c>
      <c r="AA510" s="24">
        <v>-691.84603879999997</v>
      </c>
      <c r="AB510" s="24">
        <v>4</v>
      </c>
      <c r="AC510" s="25">
        <v>0.76</v>
      </c>
      <c r="AD510" s="26">
        <v>1.08</v>
      </c>
      <c r="AE510" s="14"/>
      <c r="AF510" s="24">
        <v>1</v>
      </c>
      <c r="AG510" s="24">
        <v>1.4</v>
      </c>
      <c r="AH510" s="24">
        <v>0.6</v>
      </c>
      <c r="AI510" s="24">
        <v>1.3</v>
      </c>
      <c r="AJ510" s="24">
        <v>-0.5</v>
      </c>
      <c r="AK510" s="24">
        <v>7.2</v>
      </c>
    </row>
    <row r="511" spans="25:37" ht="16.5" customHeight="1" thickBot="1" x14ac:dyDescent="0.3">
      <c r="Y511" s="24">
        <v>540</v>
      </c>
      <c r="Z511" s="24">
        <v>499</v>
      </c>
      <c r="AA511" s="24">
        <v>-520.16598999999997</v>
      </c>
      <c r="AB511" s="24">
        <v>6.1</v>
      </c>
      <c r="AC511" s="25">
        <v>1.19</v>
      </c>
      <c r="AD511" s="26">
        <v>1.06</v>
      </c>
      <c r="AE511" s="14"/>
      <c r="AF511" s="24">
        <v>0.65</v>
      </c>
      <c r="AG511" s="24">
        <v>1.4</v>
      </c>
      <c r="AH511" s="24">
        <v>1.7</v>
      </c>
      <c r="AI511" s="24">
        <v>0.5</v>
      </c>
      <c r="AJ511" s="24">
        <v>1.7</v>
      </c>
      <c r="AK511" s="24">
        <v>9.1999999999999993</v>
      </c>
    </row>
    <row r="512" spans="25:37" ht="16.5" customHeight="1" thickBot="1" x14ac:dyDescent="0.3">
      <c r="Y512" s="24">
        <v>594</v>
      </c>
      <c r="Z512" s="24">
        <v>502</v>
      </c>
      <c r="AA512" s="24">
        <v>-640.83514019999996</v>
      </c>
      <c r="AB512" s="24">
        <v>4.55</v>
      </c>
      <c r="AC512" s="25">
        <v>0.86</v>
      </c>
      <c r="AD512" s="26">
        <v>1.06</v>
      </c>
      <c r="AE512" s="14"/>
      <c r="AF512" s="24">
        <v>2</v>
      </c>
      <c r="AG512" s="24">
        <v>0.4</v>
      </c>
      <c r="AH512" s="24">
        <v>0.6</v>
      </c>
      <c r="AI512" s="24">
        <v>1.25</v>
      </c>
      <c r="AJ512" s="24">
        <v>0.05</v>
      </c>
      <c r="AK512" s="24">
        <v>6.8</v>
      </c>
    </row>
    <row r="513" spans="25:37" ht="16.5" customHeight="1" thickBot="1" x14ac:dyDescent="0.3">
      <c r="Y513" s="24">
        <v>605</v>
      </c>
      <c r="Z513" s="24">
        <v>498</v>
      </c>
      <c r="AA513" s="24">
        <v>-655.84042929999998</v>
      </c>
      <c r="AB513" s="24">
        <v>4.25</v>
      </c>
      <c r="AC513" s="25">
        <v>0.81</v>
      </c>
      <c r="AD513" s="26">
        <v>1.06</v>
      </c>
      <c r="AE513" s="14"/>
      <c r="AF513" s="24">
        <v>1.05</v>
      </c>
      <c r="AG513" s="24">
        <v>0.8</v>
      </c>
      <c r="AH513" s="24">
        <v>1.4</v>
      </c>
      <c r="AI513" s="24">
        <v>1</v>
      </c>
      <c r="AJ513" s="24">
        <v>-0.2</v>
      </c>
      <c r="AK513" s="24">
        <v>5.6</v>
      </c>
    </row>
    <row r="514" spans="25:37" ht="16.5" customHeight="1" thickBot="1" x14ac:dyDescent="0.3">
      <c r="Y514" s="24">
        <v>501</v>
      </c>
      <c r="Z514" s="24">
        <v>523</v>
      </c>
      <c r="AA514" s="24">
        <v>-443.59618380000001</v>
      </c>
      <c r="AB514" s="24">
        <v>7.3</v>
      </c>
      <c r="AC514" s="25">
        <v>1.46</v>
      </c>
      <c r="AD514" s="26">
        <v>1.05</v>
      </c>
      <c r="AE514" s="14"/>
      <c r="AF514" s="24">
        <v>-0.65</v>
      </c>
      <c r="AG514" s="24">
        <v>2.6</v>
      </c>
      <c r="AH514" s="24">
        <v>1.65</v>
      </c>
      <c r="AI514" s="24">
        <v>0.6</v>
      </c>
      <c r="AJ514" s="24">
        <v>3.1</v>
      </c>
      <c r="AK514" s="24">
        <v>4</v>
      </c>
    </row>
    <row r="515" spans="25:37" ht="16.5" customHeight="1" thickBot="1" x14ac:dyDescent="0.3">
      <c r="Y515" s="24">
        <v>524</v>
      </c>
      <c r="Z515" s="24">
        <v>528</v>
      </c>
      <c r="AA515" s="24">
        <v>-495.8663406</v>
      </c>
      <c r="AB515" s="24">
        <v>6.6</v>
      </c>
      <c r="AC515" s="25">
        <v>1.33</v>
      </c>
      <c r="AD515" s="26">
        <v>1.05</v>
      </c>
      <c r="AE515" s="24" t="s">
        <v>130</v>
      </c>
      <c r="AF515" s="24">
        <v>1.9</v>
      </c>
      <c r="AG515" s="24">
        <v>2</v>
      </c>
      <c r="AH515" s="24">
        <v>-0.3</v>
      </c>
      <c r="AI515" s="24">
        <v>0.6</v>
      </c>
      <c r="AJ515" s="24">
        <v>2.4500000000000002</v>
      </c>
      <c r="AK515" s="24">
        <v>3.4</v>
      </c>
    </row>
    <row r="516" spans="25:37" ht="16.5" customHeight="1" thickBot="1" x14ac:dyDescent="0.3">
      <c r="Y516" s="24">
        <v>542</v>
      </c>
      <c r="Z516" s="24">
        <v>521</v>
      </c>
      <c r="AA516" s="24">
        <v>-527.80142499999999</v>
      </c>
      <c r="AB516" s="24">
        <v>6.05</v>
      </c>
      <c r="AC516" s="25">
        <v>1.22</v>
      </c>
      <c r="AD516" s="26">
        <v>1.05</v>
      </c>
      <c r="AE516" s="24" t="s">
        <v>133</v>
      </c>
      <c r="AF516" s="24">
        <v>2.4500000000000002</v>
      </c>
      <c r="AG516" s="24">
        <v>2</v>
      </c>
      <c r="AH516" s="24">
        <v>-0.25</v>
      </c>
      <c r="AI516" s="24">
        <v>0</v>
      </c>
      <c r="AJ516" s="24">
        <v>1.9</v>
      </c>
      <c r="AK516" s="24">
        <v>0.2</v>
      </c>
    </row>
    <row r="517" spans="25:37" ht="16.5" customHeight="1" thickBot="1" x14ac:dyDescent="0.3">
      <c r="Y517" s="24">
        <v>558</v>
      </c>
      <c r="Z517" s="24">
        <v>527</v>
      </c>
      <c r="AA517" s="24">
        <v>-576.60127269999998</v>
      </c>
      <c r="AB517" s="24">
        <v>5.6</v>
      </c>
      <c r="AC517" s="25">
        <v>1.1000000000000001</v>
      </c>
      <c r="AD517" s="26">
        <v>1.05</v>
      </c>
      <c r="AE517" s="24" t="s">
        <v>130</v>
      </c>
      <c r="AF517" s="24">
        <v>-1.3</v>
      </c>
      <c r="AG517" s="24">
        <v>1.6</v>
      </c>
      <c r="AH517" s="24">
        <v>1.7</v>
      </c>
      <c r="AI517" s="24">
        <v>2.2000000000000002</v>
      </c>
      <c r="AJ517" s="24">
        <v>1.3</v>
      </c>
      <c r="AK517" s="24">
        <v>3.8</v>
      </c>
    </row>
    <row r="518" spans="25:37" ht="16.5" customHeight="1" thickBot="1" x14ac:dyDescent="0.3">
      <c r="Y518" s="24">
        <v>561</v>
      </c>
      <c r="Z518" s="24">
        <v>520</v>
      </c>
      <c r="AA518" s="24">
        <v>-581.34032339999999</v>
      </c>
      <c r="AB518" s="24">
        <v>5.5</v>
      </c>
      <c r="AC518" s="25">
        <v>1.07</v>
      </c>
      <c r="AD518" s="26">
        <v>1.05</v>
      </c>
      <c r="AE518" s="14"/>
      <c r="AF518" s="24">
        <v>-2.5499999999999998</v>
      </c>
      <c r="AG518" s="24">
        <v>3.6</v>
      </c>
      <c r="AH518" s="24">
        <v>3.1</v>
      </c>
      <c r="AI518" s="24">
        <v>0.05</v>
      </c>
      <c r="AJ518" s="24">
        <v>1.1499999999999999</v>
      </c>
      <c r="AK518" s="24">
        <v>7</v>
      </c>
    </row>
    <row r="519" spans="25:37" ht="16.5" customHeight="1" thickBot="1" x14ac:dyDescent="0.3">
      <c r="Y519" s="24">
        <v>477</v>
      </c>
      <c r="Z519" s="24">
        <v>505</v>
      </c>
      <c r="AA519" s="24">
        <v>-413.31428240000002</v>
      </c>
      <c r="AB519" s="24">
        <v>7.7</v>
      </c>
      <c r="AC519" s="25">
        <v>1.49</v>
      </c>
      <c r="AD519" s="26">
        <v>1.04</v>
      </c>
      <c r="AE519" s="24" t="s">
        <v>115</v>
      </c>
      <c r="AF519" s="24">
        <v>-0.2</v>
      </c>
      <c r="AG519" s="24">
        <v>1.2</v>
      </c>
      <c r="AH519" s="24">
        <v>2.15</v>
      </c>
      <c r="AI519" s="24">
        <v>1</v>
      </c>
      <c r="AJ519" s="24">
        <v>3.3</v>
      </c>
      <c r="AK519" s="24">
        <v>7.8</v>
      </c>
    </row>
    <row r="520" spans="25:37" ht="16.5" customHeight="1" thickBot="1" x14ac:dyDescent="0.3">
      <c r="Y520" s="24">
        <v>480</v>
      </c>
      <c r="Z520" s="24">
        <v>518</v>
      </c>
      <c r="AA520" s="24">
        <v>-417.2522275</v>
      </c>
      <c r="AB520" s="24">
        <v>7.7</v>
      </c>
      <c r="AC520" s="25">
        <v>1.51</v>
      </c>
      <c r="AD520" s="26">
        <v>1.04</v>
      </c>
      <c r="AE520" s="14"/>
      <c r="AF520" s="24">
        <v>2.8</v>
      </c>
      <c r="AG520" s="24">
        <v>1.6</v>
      </c>
      <c r="AH520" s="24">
        <v>-0.2</v>
      </c>
      <c r="AI520" s="24">
        <v>-0.05</v>
      </c>
      <c r="AJ520" s="24">
        <v>3.4</v>
      </c>
      <c r="AK520" s="24">
        <v>9.4</v>
      </c>
    </row>
    <row r="521" spans="25:37" ht="16.5" customHeight="1" thickBot="1" x14ac:dyDescent="0.3">
      <c r="Y521" s="24">
        <v>553</v>
      </c>
      <c r="Z521" s="24">
        <v>524</v>
      </c>
      <c r="AA521" s="24">
        <v>-563.09657289999996</v>
      </c>
      <c r="AB521" s="24">
        <v>5.65</v>
      </c>
      <c r="AC521" s="25">
        <v>1.1200000000000001</v>
      </c>
      <c r="AD521" s="26">
        <v>1.04</v>
      </c>
      <c r="AE521" s="14"/>
      <c r="AF521" s="24">
        <v>0.8</v>
      </c>
      <c r="AG521" s="24">
        <v>2</v>
      </c>
      <c r="AH521" s="24">
        <v>0.8</v>
      </c>
      <c r="AI521" s="24">
        <v>0.55000000000000004</v>
      </c>
      <c r="AJ521" s="24">
        <v>1.45</v>
      </c>
      <c r="AK521" s="24">
        <v>9.1999999999999993</v>
      </c>
    </row>
    <row r="522" spans="25:37" ht="16.5" customHeight="1" thickBot="1" x14ac:dyDescent="0.3">
      <c r="Y522" s="24">
        <v>596</v>
      </c>
      <c r="Z522" s="24">
        <v>516</v>
      </c>
      <c r="AA522" s="24">
        <v>-641.83534239999994</v>
      </c>
      <c r="AB522" s="24">
        <v>4.45</v>
      </c>
      <c r="AC522" s="25">
        <v>0.88</v>
      </c>
      <c r="AD522" s="26">
        <v>1.04</v>
      </c>
      <c r="AE522" s="14"/>
      <c r="AF522" s="24">
        <v>0.4</v>
      </c>
      <c r="AG522" s="24">
        <v>1.2</v>
      </c>
      <c r="AH522" s="24">
        <v>1.3</v>
      </c>
      <c r="AI522" s="24">
        <v>1.25</v>
      </c>
      <c r="AJ522" s="24">
        <v>0.25</v>
      </c>
      <c r="AK522" s="24">
        <v>1</v>
      </c>
    </row>
    <row r="523" spans="25:37" ht="16.5" customHeight="1" thickBot="1" x14ac:dyDescent="0.3">
      <c r="Y523" s="24">
        <v>422</v>
      </c>
      <c r="Z523" s="24">
        <v>494</v>
      </c>
      <c r="AA523" s="24">
        <v>-310.08497999999997</v>
      </c>
      <c r="AB523" s="24">
        <v>8.9</v>
      </c>
      <c r="AC523" s="25">
        <v>1.73</v>
      </c>
      <c r="AD523" s="26">
        <v>1.03</v>
      </c>
      <c r="AE523" s="14"/>
      <c r="AF523" s="24">
        <v>1.6</v>
      </c>
      <c r="AG523" s="24">
        <v>1.4</v>
      </c>
      <c r="AH523" s="24">
        <v>1.95</v>
      </c>
      <c r="AI523" s="24">
        <v>-0.85</v>
      </c>
      <c r="AJ523" s="24">
        <v>4.55</v>
      </c>
      <c r="AK523" s="24">
        <v>9.1999999999999993</v>
      </c>
    </row>
    <row r="524" spans="25:37" ht="16.5" customHeight="1" thickBot="1" x14ac:dyDescent="0.3">
      <c r="Y524" s="24">
        <v>514</v>
      </c>
      <c r="Z524" s="24">
        <v>529</v>
      </c>
      <c r="AA524" s="24">
        <v>-473.31700130000002</v>
      </c>
      <c r="AB524" s="24">
        <v>6.85</v>
      </c>
      <c r="AC524" s="25">
        <v>1.38</v>
      </c>
      <c r="AD524" s="26">
        <v>1.03</v>
      </c>
      <c r="AE524" s="24" t="s">
        <v>130</v>
      </c>
      <c r="AF524" s="24">
        <v>1.7</v>
      </c>
      <c r="AG524" s="24">
        <v>1.6</v>
      </c>
      <c r="AH524" s="24">
        <v>0</v>
      </c>
      <c r="AI524" s="24">
        <v>0.8</v>
      </c>
      <c r="AJ524" s="24">
        <v>2.8</v>
      </c>
      <c r="AK524" s="24">
        <v>6.4</v>
      </c>
    </row>
    <row r="525" spans="25:37" ht="16.5" customHeight="1" thickBot="1" x14ac:dyDescent="0.3">
      <c r="Y525" s="24">
        <v>526</v>
      </c>
      <c r="Z525" s="24">
        <v>525</v>
      </c>
      <c r="AA525" s="24">
        <v>-499.17276379999998</v>
      </c>
      <c r="AB525" s="24">
        <v>6.5</v>
      </c>
      <c r="AC525" s="25">
        <v>1.28</v>
      </c>
      <c r="AD525" s="26">
        <v>1.01</v>
      </c>
      <c r="AE525" s="14"/>
      <c r="AF525" s="24">
        <v>1.55</v>
      </c>
      <c r="AG525" s="24">
        <v>0.6</v>
      </c>
      <c r="AH525" s="24">
        <v>0.45</v>
      </c>
      <c r="AI525" s="24">
        <v>1.45</v>
      </c>
      <c r="AJ525" s="24">
        <v>2.35</v>
      </c>
      <c r="AK525" s="24">
        <v>0</v>
      </c>
    </row>
    <row r="526" spans="25:37" ht="16.5" customHeight="1" thickBot="1" x14ac:dyDescent="0.3">
      <c r="Y526" s="24">
        <v>604</v>
      </c>
      <c r="Z526" s="24">
        <v>511</v>
      </c>
      <c r="AA526" s="24">
        <v>-655.71294209999996</v>
      </c>
      <c r="AB526" s="24">
        <v>4.25</v>
      </c>
      <c r="AC526" s="25">
        <v>0.8</v>
      </c>
      <c r="AD526" s="26">
        <v>1</v>
      </c>
      <c r="AE526" s="14"/>
      <c r="AF526" s="24">
        <v>1.2</v>
      </c>
      <c r="AG526" s="24">
        <v>0.4</v>
      </c>
      <c r="AH526" s="24">
        <v>1.45</v>
      </c>
      <c r="AI526" s="24">
        <v>0.95</v>
      </c>
      <c r="AJ526" s="24">
        <v>0</v>
      </c>
      <c r="AK526" s="24">
        <v>10.6</v>
      </c>
    </row>
    <row r="527" spans="25:37" ht="16.5" customHeight="1" thickBot="1" x14ac:dyDescent="0.3">
      <c r="Y527" s="24">
        <v>442</v>
      </c>
      <c r="Z527" s="24">
        <v>532</v>
      </c>
      <c r="AA527" s="24">
        <v>-345.50873469999999</v>
      </c>
      <c r="AB527" s="24">
        <v>8.5</v>
      </c>
      <c r="AC527" s="25">
        <v>1.72</v>
      </c>
      <c r="AD527" s="26">
        <v>0.99</v>
      </c>
      <c r="AE527" s="14"/>
      <c r="AF527" s="24">
        <v>2.4500000000000002</v>
      </c>
      <c r="AG527" s="24">
        <v>2.6</v>
      </c>
      <c r="AH527" s="24">
        <v>0</v>
      </c>
      <c r="AI527" s="24">
        <v>-1.1000000000000001</v>
      </c>
      <c r="AJ527" s="24">
        <v>4.6500000000000004</v>
      </c>
      <c r="AK527" s="24">
        <v>6.8</v>
      </c>
    </row>
    <row r="528" spans="25:37" ht="16.5" customHeight="1" thickBot="1" x14ac:dyDescent="0.3">
      <c r="Y528" s="24">
        <v>506</v>
      </c>
      <c r="Z528" s="24">
        <v>539</v>
      </c>
      <c r="AA528" s="24">
        <v>-454.73944970000002</v>
      </c>
      <c r="AB528" s="24">
        <v>7.05</v>
      </c>
      <c r="AC528" s="25">
        <v>1.46</v>
      </c>
      <c r="AD528" s="26">
        <v>0.99</v>
      </c>
      <c r="AE528" s="14"/>
      <c r="AF528" s="24">
        <v>1.95</v>
      </c>
      <c r="AG528" s="24">
        <v>2</v>
      </c>
      <c r="AH528" s="24">
        <v>-0.6</v>
      </c>
      <c r="AI528" s="24">
        <v>0.6</v>
      </c>
      <c r="AJ528" s="24">
        <v>3.35</v>
      </c>
      <c r="AK528" s="24">
        <v>13.6</v>
      </c>
    </row>
    <row r="529" spans="25:37" ht="16.5" customHeight="1" thickBot="1" x14ac:dyDescent="0.3">
      <c r="Y529" s="24">
        <v>529</v>
      </c>
      <c r="Z529" s="24">
        <v>508</v>
      </c>
      <c r="AA529" s="24">
        <v>-505.59416959999999</v>
      </c>
      <c r="AB529" s="24">
        <v>6.4</v>
      </c>
      <c r="AC529" s="25">
        <v>1.2</v>
      </c>
      <c r="AD529" s="26">
        <v>0.99</v>
      </c>
      <c r="AE529" s="14"/>
      <c r="AF529" s="24">
        <v>-0.35</v>
      </c>
      <c r="AG529" s="24">
        <v>0.8</v>
      </c>
      <c r="AH529" s="24">
        <v>2.8</v>
      </c>
      <c r="AI529" s="24">
        <v>0.7</v>
      </c>
      <c r="AJ529" s="24">
        <v>2.0499999999999998</v>
      </c>
      <c r="AK529" s="24">
        <v>6.8</v>
      </c>
    </row>
    <row r="530" spans="25:37" ht="16.5" customHeight="1" thickBot="1" x14ac:dyDescent="0.3">
      <c r="Y530" s="24">
        <v>547</v>
      </c>
      <c r="Z530" s="24">
        <v>538</v>
      </c>
      <c r="AA530" s="24">
        <v>-540.94092460000002</v>
      </c>
      <c r="AB530" s="24">
        <v>5.95</v>
      </c>
      <c r="AC530" s="25">
        <v>1.22</v>
      </c>
      <c r="AD530" s="26">
        <v>0.99</v>
      </c>
      <c r="AE530" s="14"/>
      <c r="AF530" s="24">
        <v>0.5</v>
      </c>
      <c r="AG530" s="24">
        <v>3.6</v>
      </c>
      <c r="AH530" s="24">
        <v>0.55000000000000004</v>
      </c>
      <c r="AI530" s="24">
        <v>-0.7</v>
      </c>
      <c r="AJ530" s="24">
        <v>2.15</v>
      </c>
      <c r="AK530" s="24">
        <v>7.2</v>
      </c>
    </row>
    <row r="531" spans="25:37" ht="16.5" customHeight="1" thickBot="1" x14ac:dyDescent="0.3">
      <c r="Y531" s="24">
        <v>588</v>
      </c>
      <c r="Z531" s="24">
        <v>500</v>
      </c>
      <c r="AA531" s="24">
        <v>-635.2730904</v>
      </c>
      <c r="AB531" s="24">
        <v>4.7</v>
      </c>
      <c r="AC531" s="25">
        <v>0.81</v>
      </c>
      <c r="AD531" s="26">
        <v>0.99</v>
      </c>
      <c r="AE531" s="14"/>
      <c r="AF531" s="24">
        <v>2.8</v>
      </c>
      <c r="AG531" s="24">
        <v>0.2</v>
      </c>
      <c r="AH531" s="24">
        <v>1.3</v>
      </c>
      <c r="AI531" s="24">
        <v>-0.35</v>
      </c>
      <c r="AJ531" s="24">
        <v>0.1</v>
      </c>
      <c r="AK531" s="24">
        <v>8</v>
      </c>
    </row>
    <row r="532" spans="25:37" ht="16.5" customHeight="1" thickBot="1" x14ac:dyDescent="0.3">
      <c r="Y532" s="24">
        <v>557</v>
      </c>
      <c r="Z532" s="24">
        <v>526</v>
      </c>
      <c r="AA532" s="24">
        <v>-575.84114839999995</v>
      </c>
      <c r="AB532" s="24">
        <v>5.6</v>
      </c>
      <c r="AC532" s="25">
        <v>1.04</v>
      </c>
      <c r="AD532" s="26">
        <v>0.98</v>
      </c>
      <c r="AE532" s="14"/>
      <c r="AF532" s="24">
        <v>2.5</v>
      </c>
      <c r="AG532" s="24">
        <v>0.2</v>
      </c>
      <c r="AH532" s="24">
        <v>0.3</v>
      </c>
      <c r="AI532" s="24">
        <v>0.9</v>
      </c>
      <c r="AJ532" s="24">
        <v>1.3</v>
      </c>
      <c r="AK532" s="24">
        <v>4.5999999999999996</v>
      </c>
    </row>
    <row r="533" spans="25:37" ht="16.5" customHeight="1" thickBot="1" x14ac:dyDescent="0.3">
      <c r="Y533" s="24">
        <v>583</v>
      </c>
      <c r="Z533" s="24">
        <v>531</v>
      </c>
      <c r="AA533" s="24">
        <v>-631.43112559999997</v>
      </c>
      <c r="AB533" s="24">
        <v>4.8</v>
      </c>
      <c r="AC533" s="25">
        <v>0.91</v>
      </c>
      <c r="AD533" s="26">
        <v>0.98</v>
      </c>
      <c r="AE533" s="14"/>
      <c r="AF533" s="24">
        <v>0.5</v>
      </c>
      <c r="AG533" s="24">
        <v>1.6</v>
      </c>
      <c r="AH533" s="24">
        <v>1.3</v>
      </c>
      <c r="AI533" s="24">
        <v>0.5</v>
      </c>
      <c r="AJ533" s="24">
        <v>0.65</v>
      </c>
      <c r="AK533" s="24">
        <v>1.6</v>
      </c>
    </row>
    <row r="534" spans="25:37" ht="16.5" customHeight="1" thickBot="1" x14ac:dyDescent="0.3">
      <c r="Y534" s="24">
        <v>699</v>
      </c>
      <c r="Z534" s="24">
        <v>558</v>
      </c>
      <c r="AA534" s="24">
        <v>-857.03994750000004</v>
      </c>
      <c r="AB534" s="24">
        <v>1.6</v>
      </c>
      <c r="AC534" s="25">
        <v>0.44</v>
      </c>
      <c r="AD534" s="26">
        <v>0.98</v>
      </c>
      <c r="AE534" s="14"/>
      <c r="AF534" s="24">
        <v>1.4</v>
      </c>
      <c r="AG534" s="24">
        <v>2.6</v>
      </c>
      <c r="AH534" s="24">
        <v>-2</v>
      </c>
      <c r="AI534" s="24">
        <v>1.9</v>
      </c>
      <c r="AJ534" s="24">
        <v>-1.7</v>
      </c>
      <c r="AK534" s="24">
        <v>5</v>
      </c>
    </row>
    <row r="535" spans="25:37" ht="16.5" customHeight="1" thickBot="1" x14ac:dyDescent="0.3">
      <c r="Y535" s="24">
        <v>603</v>
      </c>
      <c r="Z535" s="24">
        <v>515</v>
      </c>
      <c r="AA535" s="24">
        <v>-651.29991719999998</v>
      </c>
      <c r="AB535" s="24">
        <v>4.3</v>
      </c>
      <c r="AC535" s="25">
        <v>0.79</v>
      </c>
      <c r="AD535" s="26">
        <v>0.96</v>
      </c>
      <c r="AE535" s="14"/>
      <c r="AF535" s="24">
        <v>1.25</v>
      </c>
      <c r="AG535" s="24">
        <v>1.4</v>
      </c>
      <c r="AH535" s="24">
        <v>2</v>
      </c>
      <c r="AI535" s="24">
        <v>-0.8</v>
      </c>
      <c r="AJ535" s="24">
        <v>0.1</v>
      </c>
      <c r="AK535" s="24">
        <v>1.6</v>
      </c>
    </row>
    <row r="536" spans="25:37" ht="16.5" customHeight="1" thickBot="1" x14ac:dyDescent="0.3">
      <c r="Y536" s="24">
        <v>663</v>
      </c>
      <c r="Z536" s="24">
        <v>514</v>
      </c>
      <c r="AA536" s="24">
        <v>-785.75936130000002</v>
      </c>
      <c r="AB536" s="24">
        <v>2.8</v>
      </c>
      <c r="AC536" s="25">
        <v>0.41</v>
      </c>
      <c r="AD536" s="26">
        <v>0.96</v>
      </c>
      <c r="AE536" s="14"/>
      <c r="AF536" s="24">
        <v>1.2</v>
      </c>
      <c r="AG536" s="24">
        <v>1.8</v>
      </c>
      <c r="AH536" s="24">
        <v>2.2000000000000002</v>
      </c>
      <c r="AI536" s="24">
        <v>-1.35</v>
      </c>
      <c r="AJ536" s="24">
        <v>-1.8</v>
      </c>
      <c r="AK536" s="24">
        <v>0.2</v>
      </c>
    </row>
    <row r="537" spans="25:37" ht="16.5" customHeight="1" thickBot="1" x14ac:dyDescent="0.3">
      <c r="Y537" s="24">
        <v>473</v>
      </c>
      <c r="Z537" s="24">
        <v>544</v>
      </c>
      <c r="AA537" s="24">
        <v>-409.87147140000002</v>
      </c>
      <c r="AB537" s="24">
        <v>7.8</v>
      </c>
      <c r="AC537" s="25">
        <v>1.59</v>
      </c>
      <c r="AD537" s="26">
        <v>0.95</v>
      </c>
      <c r="AE537" s="14"/>
      <c r="AF537" s="24">
        <v>1.9</v>
      </c>
      <c r="AG537" s="24">
        <v>1.4</v>
      </c>
      <c r="AH537" s="24">
        <v>-0.75</v>
      </c>
      <c r="AI537" s="24">
        <v>1.25</v>
      </c>
      <c r="AJ537" s="24">
        <v>4.1500000000000004</v>
      </c>
      <c r="AK537" s="24">
        <v>6.4</v>
      </c>
    </row>
    <row r="538" spans="25:37" ht="16.5" customHeight="1" thickBot="1" x14ac:dyDescent="0.3">
      <c r="Y538" s="24">
        <v>498</v>
      </c>
      <c r="Z538" s="24">
        <v>536</v>
      </c>
      <c r="AA538" s="24">
        <v>-441.51667450000002</v>
      </c>
      <c r="AB538" s="24">
        <v>7.3</v>
      </c>
      <c r="AC538" s="25">
        <v>1.46</v>
      </c>
      <c r="AD538" s="26">
        <v>0.95</v>
      </c>
      <c r="AE538" s="24" t="s">
        <v>126</v>
      </c>
      <c r="AF538" s="24">
        <v>1.1499999999999999</v>
      </c>
      <c r="AG538" s="24">
        <v>1.2</v>
      </c>
      <c r="AH538" s="24">
        <v>0.45</v>
      </c>
      <c r="AI538" s="24">
        <v>1</v>
      </c>
      <c r="AJ538" s="24">
        <v>3.5</v>
      </c>
      <c r="AK538" s="24">
        <v>10.4</v>
      </c>
    </row>
    <row r="539" spans="25:37" ht="16.5" customHeight="1" thickBot="1" x14ac:dyDescent="0.3">
      <c r="Y539" s="24">
        <v>534</v>
      </c>
      <c r="Z539" s="24">
        <v>530</v>
      </c>
      <c r="AA539" s="24">
        <v>-510.97605129999999</v>
      </c>
      <c r="AB539" s="24">
        <v>6.2</v>
      </c>
      <c r="AC539" s="25">
        <v>1.22</v>
      </c>
      <c r="AD539" s="26">
        <v>0.95</v>
      </c>
      <c r="AE539" s="24" t="s">
        <v>126</v>
      </c>
      <c r="AF539" s="24">
        <v>1.25</v>
      </c>
      <c r="AG539" s="24">
        <v>0.6</v>
      </c>
      <c r="AH539" s="24">
        <v>1.1499999999999999</v>
      </c>
      <c r="AI539" s="24">
        <v>0.8</v>
      </c>
      <c r="AJ539" s="24">
        <v>2.2999999999999998</v>
      </c>
      <c r="AK539" s="24">
        <v>3</v>
      </c>
    </row>
    <row r="540" spans="25:37" ht="16.5" customHeight="1" thickBot="1" x14ac:dyDescent="0.3">
      <c r="Y540" s="24">
        <v>440</v>
      </c>
      <c r="Z540" s="24">
        <v>545</v>
      </c>
      <c r="AA540" s="24">
        <v>-342.94071960000002</v>
      </c>
      <c r="AB540" s="24">
        <v>8.5500000000000007</v>
      </c>
      <c r="AC540" s="25">
        <v>1.77</v>
      </c>
      <c r="AD540" s="26">
        <v>0.94</v>
      </c>
      <c r="AE540" s="24" t="s">
        <v>130</v>
      </c>
      <c r="AF540" s="24">
        <v>0.3</v>
      </c>
      <c r="AG540" s="24">
        <v>2</v>
      </c>
      <c r="AH540" s="24">
        <v>0.45</v>
      </c>
      <c r="AI540" s="24">
        <v>1</v>
      </c>
      <c r="AJ540" s="24">
        <v>5.0999999999999996</v>
      </c>
      <c r="AK540" s="24">
        <v>4.4000000000000004</v>
      </c>
    </row>
    <row r="541" spans="25:37" ht="16.5" customHeight="1" thickBot="1" x14ac:dyDescent="0.3">
      <c r="Y541" s="24">
        <v>510</v>
      </c>
      <c r="Z541" s="24">
        <v>506</v>
      </c>
      <c r="AA541" s="24">
        <v>-461.72413640000002</v>
      </c>
      <c r="AB541" s="24">
        <v>6.95</v>
      </c>
      <c r="AC541" s="25">
        <v>1.28</v>
      </c>
      <c r="AD541" s="26">
        <v>0.94</v>
      </c>
      <c r="AE541" s="14"/>
      <c r="AF541" s="24">
        <v>0.85</v>
      </c>
      <c r="AG541" s="24">
        <v>0.8</v>
      </c>
      <c r="AH541" s="24">
        <v>2.85</v>
      </c>
      <c r="AI541" s="24">
        <v>-0.75</v>
      </c>
      <c r="AJ541" s="24">
        <v>2.65</v>
      </c>
      <c r="AK541" s="24">
        <v>5.2</v>
      </c>
    </row>
    <row r="542" spans="25:37" ht="16.5" customHeight="1" thickBot="1" x14ac:dyDescent="0.3">
      <c r="Y542" s="24">
        <v>548</v>
      </c>
      <c r="Z542" s="24">
        <v>537</v>
      </c>
      <c r="AA542" s="24">
        <v>-544.31223199999999</v>
      </c>
      <c r="AB542" s="24">
        <v>5.9</v>
      </c>
      <c r="AC542" s="25">
        <v>1.17</v>
      </c>
      <c r="AD542" s="26">
        <v>0.94</v>
      </c>
      <c r="AE542" s="14"/>
      <c r="AF542" s="24">
        <v>2.4500000000000002</v>
      </c>
      <c r="AG542" s="24">
        <v>2.6</v>
      </c>
      <c r="AH542" s="24">
        <v>-0.05</v>
      </c>
      <c r="AI542" s="24">
        <v>-1.25</v>
      </c>
      <c r="AJ542" s="24">
        <v>2.1</v>
      </c>
      <c r="AK542" s="24">
        <v>8</v>
      </c>
    </row>
    <row r="543" spans="25:37" ht="16.5" customHeight="1" thickBot="1" x14ac:dyDescent="0.3">
      <c r="Y543" s="24">
        <v>625</v>
      </c>
      <c r="Z543" s="24">
        <v>549</v>
      </c>
      <c r="AA543" s="24">
        <v>-699.74270530000001</v>
      </c>
      <c r="AB543" s="24">
        <v>3.95</v>
      </c>
      <c r="AC543" s="25">
        <v>0.81</v>
      </c>
      <c r="AD543" s="26">
        <v>0.94</v>
      </c>
      <c r="AE543" s="14"/>
      <c r="AF543" s="24">
        <v>0.7</v>
      </c>
      <c r="AG543" s="24">
        <v>3.6</v>
      </c>
      <c r="AH543" s="24">
        <v>-0.15</v>
      </c>
      <c r="AI543" s="24">
        <v>-0.4</v>
      </c>
      <c r="AJ543" s="24">
        <v>0.3</v>
      </c>
      <c r="AK543" s="24">
        <v>6.8</v>
      </c>
    </row>
    <row r="544" spans="25:37" ht="16.5" customHeight="1" thickBot="1" x14ac:dyDescent="0.3">
      <c r="Y544" s="24">
        <v>637</v>
      </c>
      <c r="Z544" s="24">
        <v>534</v>
      </c>
      <c r="AA544" s="24">
        <v>-723.70745090000003</v>
      </c>
      <c r="AB544" s="24">
        <v>3.55</v>
      </c>
      <c r="AC544" s="25">
        <v>0.65</v>
      </c>
      <c r="AD544" s="26">
        <v>0.94</v>
      </c>
      <c r="AE544" s="14"/>
      <c r="AF544" s="24">
        <v>1.8</v>
      </c>
      <c r="AG544" s="24">
        <v>1.8</v>
      </c>
      <c r="AH544" s="24">
        <v>0.6</v>
      </c>
      <c r="AI544" s="24">
        <v>-0.45</v>
      </c>
      <c r="AJ544" s="24">
        <v>-0.5</v>
      </c>
      <c r="AK544" s="24">
        <v>11.8</v>
      </c>
    </row>
    <row r="545" spans="25:37" ht="16.5" customHeight="1" thickBot="1" x14ac:dyDescent="0.3">
      <c r="Y545" s="24">
        <v>456</v>
      </c>
      <c r="Z545" s="24">
        <v>510</v>
      </c>
      <c r="AA545" s="24">
        <v>-378.17576220000001</v>
      </c>
      <c r="AB545" s="24">
        <v>8.1999999999999993</v>
      </c>
      <c r="AC545" s="25">
        <v>1.51</v>
      </c>
      <c r="AD545" s="26">
        <v>0.93</v>
      </c>
      <c r="AE545" s="14"/>
      <c r="AF545" s="24">
        <v>0.45</v>
      </c>
      <c r="AG545" s="24">
        <v>0.2</v>
      </c>
      <c r="AH545" s="24">
        <v>3.05</v>
      </c>
      <c r="AI545" s="24">
        <v>0</v>
      </c>
      <c r="AJ545" s="24">
        <v>3.85</v>
      </c>
      <c r="AK545" s="24">
        <v>0</v>
      </c>
    </row>
    <row r="546" spans="25:37" ht="16.5" customHeight="1" thickBot="1" x14ac:dyDescent="0.3">
      <c r="Y546" s="24">
        <v>563</v>
      </c>
      <c r="Z546" s="24">
        <v>551</v>
      </c>
      <c r="AA546" s="24">
        <v>-589.77443789999995</v>
      </c>
      <c r="AB546" s="24">
        <v>5.4</v>
      </c>
      <c r="AC546" s="25">
        <v>1.0900000000000001</v>
      </c>
      <c r="AD546" s="26">
        <v>0.9</v>
      </c>
      <c r="AE546" s="24" t="s">
        <v>130</v>
      </c>
      <c r="AF546" s="24">
        <v>1.85</v>
      </c>
      <c r="AG546" s="24">
        <v>0.6</v>
      </c>
      <c r="AH546" s="24">
        <v>-0.85</v>
      </c>
      <c r="AI546" s="24">
        <v>2</v>
      </c>
      <c r="AJ546" s="24">
        <v>1.85</v>
      </c>
      <c r="AK546" s="24">
        <v>-0.8</v>
      </c>
    </row>
    <row r="547" spans="25:37" ht="16.5" customHeight="1" thickBot="1" x14ac:dyDescent="0.3">
      <c r="Y547" s="24">
        <v>621</v>
      </c>
      <c r="Z547" s="24">
        <v>548</v>
      </c>
      <c r="AA547" s="24">
        <v>-692.75684739999997</v>
      </c>
      <c r="AB547" s="24">
        <v>4</v>
      </c>
      <c r="AC547" s="25">
        <v>0.79</v>
      </c>
      <c r="AD547" s="26">
        <v>0.9</v>
      </c>
      <c r="AE547" s="14"/>
      <c r="AF547" s="24">
        <v>-0.05</v>
      </c>
      <c r="AG547" s="24">
        <v>3</v>
      </c>
      <c r="AH547" s="24">
        <v>0.95</v>
      </c>
      <c r="AI547" s="24">
        <v>-0.3</v>
      </c>
      <c r="AJ547" s="24">
        <v>0.35</v>
      </c>
      <c r="AK547" s="24">
        <v>0.4</v>
      </c>
    </row>
    <row r="548" spans="25:37" ht="16.5" customHeight="1" thickBot="1" x14ac:dyDescent="0.3">
      <c r="Y548" s="24">
        <v>667</v>
      </c>
      <c r="Z548" s="24">
        <v>547</v>
      </c>
      <c r="AA548" s="24">
        <v>-797.33072660000005</v>
      </c>
      <c r="AB548" s="24">
        <v>2.7</v>
      </c>
      <c r="AC548" s="25">
        <v>0.49</v>
      </c>
      <c r="AD548" s="26">
        <v>0.9</v>
      </c>
      <c r="AE548" s="14"/>
      <c r="AF548" s="24">
        <v>2.8</v>
      </c>
      <c r="AG548" s="24">
        <v>2</v>
      </c>
      <c r="AH548" s="24">
        <v>-0.8</v>
      </c>
      <c r="AI548" s="24">
        <v>-0.4</v>
      </c>
      <c r="AJ548" s="24">
        <v>-1.1499999999999999</v>
      </c>
      <c r="AK548" s="24">
        <v>1.2</v>
      </c>
    </row>
    <row r="549" spans="25:37" ht="16.5" customHeight="1" thickBot="1" x14ac:dyDescent="0.3">
      <c r="Y549" s="24">
        <v>421</v>
      </c>
      <c r="Z549" s="24">
        <v>543</v>
      </c>
      <c r="AA549" s="24">
        <v>-303.4421997</v>
      </c>
      <c r="AB549" s="24">
        <v>8.9</v>
      </c>
      <c r="AC549" s="25">
        <v>1.83</v>
      </c>
      <c r="AD549" s="26">
        <v>0.89</v>
      </c>
      <c r="AE549" s="14"/>
      <c r="AF549" s="24">
        <v>1.85</v>
      </c>
      <c r="AG549" s="24">
        <v>1.2</v>
      </c>
      <c r="AH549" s="24">
        <v>0.3</v>
      </c>
      <c r="AI549" s="24">
        <v>0.2</v>
      </c>
      <c r="AJ549" s="24">
        <v>5.6</v>
      </c>
      <c r="AK549" s="24">
        <v>8.8000000000000007</v>
      </c>
    </row>
    <row r="550" spans="25:37" ht="16.5" customHeight="1" thickBot="1" x14ac:dyDescent="0.3">
      <c r="Y550" s="24">
        <v>423</v>
      </c>
      <c r="Z550" s="24">
        <v>535</v>
      </c>
      <c r="AA550" s="24">
        <v>-312.37738610000002</v>
      </c>
      <c r="AB550" s="24">
        <v>8.9</v>
      </c>
      <c r="AC550" s="25">
        <v>1.76</v>
      </c>
      <c r="AD550" s="26">
        <v>0.89</v>
      </c>
      <c r="AE550" s="14"/>
      <c r="AF550" s="24">
        <v>0.9</v>
      </c>
      <c r="AG550" s="24">
        <v>0.8</v>
      </c>
      <c r="AH550" s="24">
        <v>1.65</v>
      </c>
      <c r="AI550" s="24">
        <v>0.2</v>
      </c>
      <c r="AJ550" s="24">
        <v>5.25</v>
      </c>
      <c r="AK550" s="24">
        <v>7.2</v>
      </c>
    </row>
    <row r="551" spans="25:37" ht="16.5" customHeight="1" thickBot="1" x14ac:dyDescent="0.3">
      <c r="Y551" s="24">
        <v>497</v>
      </c>
      <c r="Z551" s="24">
        <v>541</v>
      </c>
      <c r="AA551" s="24">
        <v>-441.44848000000002</v>
      </c>
      <c r="AB551" s="24">
        <v>7.4</v>
      </c>
      <c r="AC551" s="25">
        <v>1.43</v>
      </c>
      <c r="AD551" s="26">
        <v>0.89</v>
      </c>
      <c r="AE551" s="14"/>
      <c r="AF551" s="24">
        <v>2.2999999999999998</v>
      </c>
      <c r="AG551" s="24">
        <v>0.8</v>
      </c>
      <c r="AH551" s="24">
        <v>0.25</v>
      </c>
      <c r="AI551" s="24">
        <v>0.2</v>
      </c>
      <c r="AJ551" s="24">
        <v>3.6</v>
      </c>
      <c r="AK551" s="24">
        <v>0.4</v>
      </c>
    </row>
    <row r="552" spans="25:37" ht="16.5" customHeight="1" thickBot="1" x14ac:dyDescent="0.3">
      <c r="Y552" s="24">
        <v>536</v>
      </c>
      <c r="Z552" s="24">
        <v>542</v>
      </c>
      <c r="AA552" s="24">
        <v>-512.35593800000004</v>
      </c>
      <c r="AB552" s="24">
        <v>6.15</v>
      </c>
      <c r="AC552" s="25">
        <v>1.24</v>
      </c>
      <c r="AD552" s="26">
        <v>0.89</v>
      </c>
      <c r="AE552" s="14"/>
      <c r="AF552" s="24">
        <v>2.0499999999999998</v>
      </c>
      <c r="AG552" s="24">
        <v>1</v>
      </c>
      <c r="AH552" s="24">
        <v>0.3</v>
      </c>
      <c r="AI552" s="24">
        <v>0.2</v>
      </c>
      <c r="AJ552" s="24">
        <v>2.65</v>
      </c>
      <c r="AK552" s="24">
        <v>5.8</v>
      </c>
    </row>
    <row r="553" spans="25:37" ht="16.5" customHeight="1" thickBot="1" x14ac:dyDescent="0.3">
      <c r="Y553" s="24">
        <v>537</v>
      </c>
      <c r="Z553" s="24">
        <v>540</v>
      </c>
      <c r="AA553" s="24">
        <v>-514.53623389999996</v>
      </c>
      <c r="AB553" s="24">
        <v>6.1</v>
      </c>
      <c r="AC553" s="25">
        <v>1.22</v>
      </c>
      <c r="AD553" s="26">
        <v>0.89</v>
      </c>
      <c r="AE553" s="14"/>
      <c r="AF553" s="24">
        <v>1.95</v>
      </c>
      <c r="AG553" s="24">
        <v>1.2</v>
      </c>
      <c r="AH553" s="24">
        <v>0.65</v>
      </c>
      <c r="AI553" s="24">
        <v>-0.25</v>
      </c>
      <c r="AJ553" s="24">
        <v>2.5499999999999998</v>
      </c>
      <c r="AK553" s="24">
        <v>9.6</v>
      </c>
    </row>
    <row r="554" spans="25:37" ht="16.5" customHeight="1" thickBot="1" x14ac:dyDescent="0.3">
      <c r="Y554" s="24">
        <v>595</v>
      </c>
      <c r="Z554" s="24">
        <v>555</v>
      </c>
      <c r="AA554" s="24">
        <v>-641.18371960000002</v>
      </c>
      <c r="AB554" s="24">
        <v>4.5</v>
      </c>
      <c r="AC554" s="25">
        <v>0.95</v>
      </c>
      <c r="AD554" s="26">
        <v>0.89</v>
      </c>
      <c r="AE554" s="14"/>
      <c r="AF554" s="24">
        <v>-0.95</v>
      </c>
      <c r="AG554" s="24">
        <v>0.8</v>
      </c>
      <c r="AH554" s="24">
        <v>0.85</v>
      </c>
      <c r="AI554" s="24">
        <v>2.85</v>
      </c>
      <c r="AJ554" s="24">
        <v>1.2</v>
      </c>
      <c r="AK554" s="24">
        <v>6.6</v>
      </c>
    </row>
    <row r="555" spans="25:37" ht="16.5" customHeight="1" thickBot="1" x14ac:dyDescent="0.3">
      <c r="Y555" s="24">
        <v>453</v>
      </c>
      <c r="Z555" s="24">
        <v>564</v>
      </c>
      <c r="AA555" s="24">
        <v>-377.7052352</v>
      </c>
      <c r="AB555" s="24">
        <v>8.25</v>
      </c>
      <c r="AC555" s="25">
        <v>1.72</v>
      </c>
      <c r="AD555" s="26">
        <v>0.88</v>
      </c>
      <c r="AE555" s="24" t="s">
        <v>134</v>
      </c>
      <c r="AF555" s="24">
        <v>-0.3</v>
      </c>
      <c r="AG555" s="24">
        <v>3.4</v>
      </c>
      <c r="AH555" s="24">
        <v>0.2</v>
      </c>
      <c r="AI555" s="24">
        <v>0.2</v>
      </c>
      <c r="AJ555" s="24">
        <v>5.0999999999999996</v>
      </c>
      <c r="AK555" s="24">
        <v>2.2000000000000002</v>
      </c>
    </row>
    <row r="556" spans="25:37" ht="16.5" customHeight="1" thickBot="1" x14ac:dyDescent="0.3">
      <c r="Y556" s="24">
        <v>463</v>
      </c>
      <c r="Z556" s="24">
        <v>570</v>
      </c>
      <c r="AA556" s="24">
        <v>-394.75851060000002</v>
      </c>
      <c r="AB556" s="24">
        <v>8</v>
      </c>
      <c r="AC556" s="25">
        <v>1.69</v>
      </c>
      <c r="AD556" s="26">
        <v>0.88</v>
      </c>
      <c r="AE556" s="14"/>
      <c r="AF556" s="24">
        <v>0.35</v>
      </c>
      <c r="AG556" s="24">
        <v>2.6</v>
      </c>
      <c r="AH556" s="24">
        <v>-0.65</v>
      </c>
      <c r="AI556" s="24">
        <v>1.2</v>
      </c>
      <c r="AJ556" s="24">
        <v>4.95</v>
      </c>
      <c r="AK556" s="24">
        <v>6.2</v>
      </c>
    </row>
    <row r="557" spans="25:37" ht="16.5" customHeight="1" thickBot="1" x14ac:dyDescent="0.3">
      <c r="Y557" s="24">
        <v>474</v>
      </c>
      <c r="Z557" s="24">
        <v>546</v>
      </c>
      <c r="AA557" s="24">
        <v>-412.45380779999999</v>
      </c>
      <c r="AB557" s="24">
        <v>7.8</v>
      </c>
      <c r="AC557" s="25">
        <v>1.54</v>
      </c>
      <c r="AD557" s="26">
        <v>0.88</v>
      </c>
      <c r="AE557" s="14"/>
      <c r="AF557" s="24">
        <v>1.25</v>
      </c>
      <c r="AG557" s="24">
        <v>2.6</v>
      </c>
      <c r="AH557" s="24">
        <v>0.65</v>
      </c>
      <c r="AI557" s="24">
        <v>-1</v>
      </c>
      <c r="AJ557" s="24">
        <v>4.2</v>
      </c>
      <c r="AK557" s="24">
        <v>10</v>
      </c>
    </row>
    <row r="558" spans="25:37" ht="16.5" customHeight="1" thickBot="1" x14ac:dyDescent="0.3">
      <c r="Y558" s="24">
        <v>481</v>
      </c>
      <c r="Z558" s="24">
        <v>554</v>
      </c>
      <c r="AA558" s="24">
        <v>-419.7076988</v>
      </c>
      <c r="AB558" s="24">
        <v>7.6</v>
      </c>
      <c r="AC558" s="25">
        <v>1.55</v>
      </c>
      <c r="AD558" s="26">
        <v>0.88</v>
      </c>
      <c r="AE558" s="14"/>
      <c r="AF558" s="24">
        <v>1.7</v>
      </c>
      <c r="AG558" s="24">
        <v>2.8</v>
      </c>
      <c r="AH558" s="24">
        <v>-0.15</v>
      </c>
      <c r="AI558" s="24">
        <v>-0.85</v>
      </c>
      <c r="AJ558" s="24">
        <v>4.25</v>
      </c>
      <c r="AK558" s="24">
        <v>0</v>
      </c>
    </row>
    <row r="559" spans="25:37" ht="16.5" customHeight="1" thickBot="1" x14ac:dyDescent="0.3">
      <c r="Y559" s="24">
        <v>659</v>
      </c>
      <c r="Z559" s="24">
        <v>533</v>
      </c>
      <c r="AA559" s="24">
        <v>-778.15710160000003</v>
      </c>
      <c r="AB559" s="24">
        <v>2.95</v>
      </c>
      <c r="AC559" s="25">
        <v>0.44</v>
      </c>
      <c r="AD559" s="26">
        <v>0.88</v>
      </c>
      <c r="AE559" s="14"/>
      <c r="AF559" s="24">
        <v>2.4</v>
      </c>
      <c r="AG559" s="24">
        <v>-0.2</v>
      </c>
      <c r="AH559" s="24">
        <v>1</v>
      </c>
      <c r="AI559" s="24">
        <v>0.3</v>
      </c>
      <c r="AJ559" s="24">
        <v>-1.3</v>
      </c>
      <c r="AK559" s="24">
        <v>0.2</v>
      </c>
    </row>
    <row r="560" spans="25:37" ht="16.5" customHeight="1" thickBot="1" x14ac:dyDescent="0.3">
      <c r="Y560" s="24">
        <v>574</v>
      </c>
      <c r="Z560" s="24">
        <v>561</v>
      </c>
      <c r="AA560" s="24">
        <v>-605.42147639999996</v>
      </c>
      <c r="AB560" s="24">
        <v>5.2</v>
      </c>
      <c r="AC560" s="25">
        <v>1.06</v>
      </c>
      <c r="AD560" s="26">
        <v>0.86</v>
      </c>
      <c r="AE560" s="14"/>
      <c r="AF560" s="24">
        <v>0.45</v>
      </c>
      <c r="AG560" s="24">
        <v>1.4</v>
      </c>
      <c r="AH560" s="24">
        <v>-0.1</v>
      </c>
      <c r="AI560" s="24">
        <v>1.7</v>
      </c>
      <c r="AJ560" s="24">
        <v>1.85</v>
      </c>
      <c r="AK560" s="24">
        <v>7.6</v>
      </c>
    </row>
    <row r="561" spans="25:37" ht="16.5" customHeight="1" thickBot="1" x14ac:dyDescent="0.3">
      <c r="Y561" s="24">
        <v>608</v>
      </c>
      <c r="Z561" s="24">
        <v>592</v>
      </c>
      <c r="AA561" s="24">
        <v>-660.75844670000004</v>
      </c>
      <c r="AB561" s="24">
        <v>4.2</v>
      </c>
      <c r="AC561" s="25">
        <v>1.01</v>
      </c>
      <c r="AD561" s="26">
        <v>0.86</v>
      </c>
      <c r="AE561" s="14"/>
      <c r="AF561" s="24">
        <v>2.1</v>
      </c>
      <c r="AG561" s="24">
        <v>2.2000000000000002</v>
      </c>
      <c r="AH561" s="24">
        <v>-2.9</v>
      </c>
      <c r="AI561" s="24">
        <v>2.0499999999999998</v>
      </c>
      <c r="AJ561" s="24">
        <v>1.6</v>
      </c>
      <c r="AK561" s="24">
        <v>12.6</v>
      </c>
    </row>
    <row r="562" spans="25:37" ht="16.5" customHeight="1" thickBot="1" x14ac:dyDescent="0.3">
      <c r="Y562" s="24">
        <v>636</v>
      </c>
      <c r="Z562" s="24">
        <v>560</v>
      </c>
      <c r="AA562" s="24">
        <v>-723.12024310000004</v>
      </c>
      <c r="AB562" s="24">
        <v>3.6</v>
      </c>
      <c r="AC562" s="25">
        <v>0.73</v>
      </c>
      <c r="AD562" s="26">
        <v>0.86</v>
      </c>
      <c r="AE562" s="14"/>
      <c r="AF562" s="24">
        <v>0.3</v>
      </c>
      <c r="AG562" s="24">
        <v>1.8</v>
      </c>
      <c r="AH562" s="24">
        <v>0.1</v>
      </c>
      <c r="AI562" s="24">
        <v>1.25</v>
      </c>
      <c r="AJ562" s="24">
        <v>0.2</v>
      </c>
      <c r="AK562" s="24">
        <v>0.6</v>
      </c>
    </row>
    <row r="563" spans="25:37" ht="16.5" customHeight="1" thickBot="1" x14ac:dyDescent="0.3">
      <c r="Y563" s="24">
        <v>433</v>
      </c>
      <c r="Z563" s="24">
        <v>569</v>
      </c>
      <c r="AA563" s="24">
        <v>-325.71848299999999</v>
      </c>
      <c r="AB563" s="24">
        <v>8.6999999999999993</v>
      </c>
      <c r="AC563" s="25">
        <v>1.86</v>
      </c>
      <c r="AD563" s="26">
        <v>0.85</v>
      </c>
      <c r="AE563" s="14"/>
      <c r="AF563" s="24">
        <v>-0.3</v>
      </c>
      <c r="AG563" s="24">
        <v>2.2000000000000002</v>
      </c>
      <c r="AH563" s="24">
        <v>0.1</v>
      </c>
      <c r="AI563" s="24">
        <v>1.4</v>
      </c>
      <c r="AJ563" s="24">
        <v>5.9</v>
      </c>
      <c r="AK563" s="24">
        <v>0</v>
      </c>
    </row>
    <row r="564" spans="25:37" ht="16.5" customHeight="1" thickBot="1" x14ac:dyDescent="0.3">
      <c r="Y564" s="24">
        <v>491</v>
      </c>
      <c r="Z564" s="24">
        <v>556</v>
      </c>
      <c r="AA564" s="24">
        <v>-435.46692660000002</v>
      </c>
      <c r="AB564" s="24">
        <v>7.5</v>
      </c>
      <c r="AC564" s="25">
        <v>1.49</v>
      </c>
      <c r="AD564" s="26">
        <v>0.84</v>
      </c>
      <c r="AE564" s="14"/>
      <c r="AF564" s="24">
        <v>0.2</v>
      </c>
      <c r="AG564" s="24">
        <v>2</v>
      </c>
      <c r="AH564" s="24">
        <v>0.95</v>
      </c>
      <c r="AI564" s="24">
        <v>0.2</v>
      </c>
      <c r="AJ564" s="24">
        <v>4.0999999999999996</v>
      </c>
      <c r="AK564" s="24">
        <v>11.2</v>
      </c>
    </row>
    <row r="565" spans="25:37" ht="16.5" customHeight="1" thickBot="1" x14ac:dyDescent="0.3">
      <c r="Y565" s="24">
        <v>619</v>
      </c>
      <c r="Z565" s="24">
        <v>576</v>
      </c>
      <c r="AA565" s="24">
        <v>-684.29706569999996</v>
      </c>
      <c r="AB565" s="24">
        <v>4.05</v>
      </c>
      <c r="AC565" s="25">
        <v>0.86</v>
      </c>
      <c r="AD565" s="26">
        <v>0.84</v>
      </c>
      <c r="AE565" s="14"/>
      <c r="AF565" s="24">
        <v>0.95</v>
      </c>
      <c r="AG565" s="24">
        <v>2.4</v>
      </c>
      <c r="AH565" s="24">
        <v>-0.6</v>
      </c>
      <c r="AI565" s="24">
        <v>0.6</v>
      </c>
      <c r="AJ565" s="24">
        <v>0.95</v>
      </c>
      <c r="AK565" s="24">
        <v>10.4</v>
      </c>
    </row>
    <row r="566" spans="25:37" ht="16.5" customHeight="1" thickBot="1" x14ac:dyDescent="0.3">
      <c r="Y566" s="24">
        <v>631</v>
      </c>
      <c r="Z566" s="24">
        <v>563</v>
      </c>
      <c r="AA566" s="24">
        <v>-705.59864809999999</v>
      </c>
      <c r="AB566" s="24">
        <v>3.8</v>
      </c>
      <c r="AC566" s="25">
        <v>0.76</v>
      </c>
      <c r="AD566" s="26">
        <v>0.83</v>
      </c>
      <c r="AE566" s="14"/>
      <c r="AF566" s="24">
        <v>-0.4</v>
      </c>
      <c r="AG566" s="24">
        <v>2.2000000000000002</v>
      </c>
      <c r="AH566" s="24">
        <v>0.95</v>
      </c>
      <c r="AI566" s="24">
        <v>0.55000000000000004</v>
      </c>
      <c r="AJ566" s="24">
        <v>0.5</v>
      </c>
      <c r="AK566" s="24">
        <v>2.8</v>
      </c>
    </row>
    <row r="567" spans="25:37" ht="16.5" customHeight="1" thickBot="1" x14ac:dyDescent="0.3">
      <c r="Y567" s="24">
        <v>634</v>
      </c>
      <c r="Z567" s="24">
        <v>588</v>
      </c>
      <c r="AA567" s="24">
        <v>-715.47853469999995</v>
      </c>
      <c r="AB567" s="24">
        <v>3.65</v>
      </c>
      <c r="AC567" s="25">
        <v>0.82</v>
      </c>
      <c r="AD567" s="26">
        <v>0.83</v>
      </c>
      <c r="AE567" s="14"/>
      <c r="AF567" s="24">
        <v>0.2</v>
      </c>
      <c r="AG567" s="24">
        <v>3</v>
      </c>
      <c r="AH567" s="24">
        <v>-0.9</v>
      </c>
      <c r="AI567" s="24">
        <v>1</v>
      </c>
      <c r="AJ567" s="24">
        <v>0.8</v>
      </c>
      <c r="AK567" s="24">
        <v>9.4</v>
      </c>
    </row>
    <row r="568" spans="25:37" ht="16.5" customHeight="1" thickBot="1" x14ac:dyDescent="0.3">
      <c r="Y568" s="24">
        <v>466</v>
      </c>
      <c r="Z568" s="24">
        <v>552</v>
      </c>
      <c r="AA568" s="24">
        <v>-396.56810380000002</v>
      </c>
      <c r="AB568" s="24">
        <v>8</v>
      </c>
      <c r="AC568" s="25">
        <v>1.56</v>
      </c>
      <c r="AD568" s="26">
        <v>0.81</v>
      </c>
      <c r="AE568" s="14"/>
      <c r="AF568" s="24">
        <v>1.75</v>
      </c>
      <c r="AG568" s="24">
        <v>0.4</v>
      </c>
      <c r="AH568" s="24">
        <v>0.45</v>
      </c>
      <c r="AI568" s="24">
        <v>0.65</v>
      </c>
      <c r="AJ568" s="24">
        <v>4.55</v>
      </c>
      <c r="AK568" s="24">
        <v>7.6</v>
      </c>
    </row>
    <row r="569" spans="25:37" ht="16.5" customHeight="1" thickBot="1" x14ac:dyDescent="0.3">
      <c r="Y569" s="24">
        <v>555</v>
      </c>
      <c r="Z569" s="24">
        <v>550</v>
      </c>
      <c r="AA569" s="24">
        <v>-570.91842650000001</v>
      </c>
      <c r="AB569" s="24">
        <v>5.6</v>
      </c>
      <c r="AC569" s="25">
        <v>1.07</v>
      </c>
      <c r="AD569" s="26">
        <v>0.81</v>
      </c>
      <c r="AE569" s="14"/>
      <c r="AF569" s="24">
        <v>0.7</v>
      </c>
      <c r="AG569" s="24">
        <v>3</v>
      </c>
      <c r="AH569" s="24">
        <v>1.6</v>
      </c>
      <c r="AI569" s="24">
        <v>-2.0499999999999998</v>
      </c>
      <c r="AJ569" s="24">
        <v>2.1</v>
      </c>
      <c r="AK569" s="24">
        <v>3.2</v>
      </c>
    </row>
    <row r="570" spans="25:37" ht="16.5" customHeight="1" thickBot="1" x14ac:dyDescent="0.3">
      <c r="Y570" s="24">
        <v>559</v>
      </c>
      <c r="Z570" s="24">
        <v>575</v>
      </c>
      <c r="AA570" s="24">
        <v>-579.954792</v>
      </c>
      <c r="AB570" s="24">
        <v>5.55</v>
      </c>
      <c r="AC570" s="25">
        <v>1.1299999999999999</v>
      </c>
      <c r="AD570" s="26">
        <v>0.81</v>
      </c>
      <c r="AE570" s="14"/>
      <c r="AF570" s="24">
        <v>0.4</v>
      </c>
      <c r="AG570" s="24">
        <v>3.2</v>
      </c>
      <c r="AH570" s="24">
        <v>0.25</v>
      </c>
      <c r="AI570" s="24">
        <v>-0.6</v>
      </c>
      <c r="AJ570" s="24">
        <v>2.4</v>
      </c>
      <c r="AK570" s="24">
        <v>1.8</v>
      </c>
    </row>
    <row r="571" spans="25:37" ht="16.5" customHeight="1" thickBot="1" x14ac:dyDescent="0.3">
      <c r="Y571" s="24">
        <v>600</v>
      </c>
      <c r="Z571" s="24">
        <v>568</v>
      </c>
      <c r="AA571" s="24">
        <v>-645.42355729999997</v>
      </c>
      <c r="AB571" s="24">
        <v>4.3</v>
      </c>
      <c r="AC571" s="25">
        <v>0.94</v>
      </c>
      <c r="AD571" s="26">
        <v>0.81</v>
      </c>
      <c r="AE571" s="14"/>
      <c r="AF571" s="24">
        <v>0.8</v>
      </c>
      <c r="AG571" s="24">
        <v>2.6</v>
      </c>
      <c r="AH571" s="24">
        <v>0.05</v>
      </c>
      <c r="AI571" s="24">
        <v>-0.2</v>
      </c>
      <c r="AJ571" s="24">
        <v>1.45</v>
      </c>
      <c r="AK571" s="24">
        <v>7.2</v>
      </c>
    </row>
    <row r="572" spans="25:37" ht="16.5" customHeight="1" thickBot="1" x14ac:dyDescent="0.3">
      <c r="Y572" s="24">
        <v>572</v>
      </c>
      <c r="Z572" s="24">
        <v>553</v>
      </c>
      <c r="AA572" s="24">
        <v>-602.10549930000002</v>
      </c>
      <c r="AB572" s="24">
        <v>5.3</v>
      </c>
      <c r="AC572" s="25">
        <v>0.98</v>
      </c>
      <c r="AD572" s="26">
        <v>0.8</v>
      </c>
      <c r="AE572" s="14"/>
      <c r="AF572" s="24">
        <v>1.2</v>
      </c>
      <c r="AG572" s="24">
        <v>0.8</v>
      </c>
      <c r="AH572" s="24">
        <v>1</v>
      </c>
      <c r="AI572" s="24">
        <v>0.2</v>
      </c>
      <c r="AJ572" s="24">
        <v>1.7</v>
      </c>
      <c r="AK572" s="24">
        <v>10.199999999999999</v>
      </c>
    </row>
    <row r="573" spans="25:37" ht="16.5" customHeight="1" thickBot="1" x14ac:dyDescent="0.3">
      <c r="Y573" s="24">
        <v>576</v>
      </c>
      <c r="Z573" s="24">
        <v>583</v>
      </c>
      <c r="AA573" s="24">
        <v>-613.81294249999996</v>
      </c>
      <c r="AB573" s="24">
        <v>5.0999999999999996</v>
      </c>
      <c r="AC573" s="25">
        <v>1.06</v>
      </c>
      <c r="AD573" s="26">
        <v>0.8</v>
      </c>
      <c r="AE573" s="14"/>
      <c r="AF573" s="24">
        <v>0.8</v>
      </c>
      <c r="AG573" s="24">
        <v>2.2000000000000002</v>
      </c>
      <c r="AH573" s="24">
        <v>-0.6</v>
      </c>
      <c r="AI573" s="24">
        <v>0.8</v>
      </c>
      <c r="AJ573" s="24">
        <v>2.1</v>
      </c>
      <c r="AK573" s="24">
        <v>5.8</v>
      </c>
    </row>
    <row r="574" spans="25:37" ht="16.5" customHeight="1" thickBot="1" x14ac:dyDescent="0.3">
      <c r="Y574" s="24">
        <v>382</v>
      </c>
      <c r="Z574" s="24">
        <v>559</v>
      </c>
      <c r="AA574" s="24">
        <v>-209.0264511</v>
      </c>
      <c r="AB574" s="24">
        <v>10.4</v>
      </c>
      <c r="AC574" s="25">
        <v>2.1</v>
      </c>
      <c r="AD574" s="26">
        <v>0.79</v>
      </c>
      <c r="AE574" s="14"/>
      <c r="AF574" s="24">
        <v>0.4</v>
      </c>
      <c r="AG574" s="24">
        <v>1.6</v>
      </c>
      <c r="AH574" s="24">
        <v>1.1499999999999999</v>
      </c>
      <c r="AI574" s="24">
        <v>0</v>
      </c>
      <c r="AJ574" s="24">
        <v>7.35</v>
      </c>
      <c r="AK574" s="24">
        <v>4</v>
      </c>
    </row>
    <row r="575" spans="25:37" ht="16.5" customHeight="1" thickBot="1" x14ac:dyDescent="0.3">
      <c r="Y575" s="24">
        <v>642</v>
      </c>
      <c r="Z575" s="24">
        <v>562</v>
      </c>
      <c r="AA575" s="24">
        <v>-741.08834079999997</v>
      </c>
      <c r="AB575" s="24">
        <v>3.35</v>
      </c>
      <c r="AC575" s="25">
        <v>0.63</v>
      </c>
      <c r="AD575" s="26">
        <v>0.79</v>
      </c>
      <c r="AE575" s="24" t="s">
        <v>133</v>
      </c>
      <c r="AF575" s="24">
        <v>1.35</v>
      </c>
      <c r="AG575" s="24">
        <v>0.6</v>
      </c>
      <c r="AH575" s="24">
        <v>0.2</v>
      </c>
      <c r="AI575" s="24">
        <v>1</v>
      </c>
      <c r="AJ575" s="24">
        <v>0</v>
      </c>
      <c r="AK575" s="24">
        <v>3.2</v>
      </c>
    </row>
    <row r="576" spans="25:37" ht="16.5" customHeight="1" thickBot="1" x14ac:dyDescent="0.3">
      <c r="Y576" s="24">
        <v>392</v>
      </c>
      <c r="Z576" s="24">
        <v>566</v>
      </c>
      <c r="AA576" s="24">
        <v>-221.76151279999999</v>
      </c>
      <c r="AB576" s="24">
        <v>9.9</v>
      </c>
      <c r="AC576" s="25">
        <v>2.08</v>
      </c>
      <c r="AD576" s="26">
        <v>0.78</v>
      </c>
      <c r="AE576" s="24" t="s">
        <v>115</v>
      </c>
      <c r="AF576" s="24">
        <v>1</v>
      </c>
      <c r="AG576" s="24">
        <v>1.6</v>
      </c>
      <c r="AH576" s="24">
        <v>0.5</v>
      </c>
      <c r="AI576" s="24">
        <v>0</v>
      </c>
      <c r="AJ576" s="24">
        <v>7.3</v>
      </c>
      <c r="AK576" s="24">
        <v>7.4</v>
      </c>
    </row>
    <row r="577" spans="25:37" ht="16.5" customHeight="1" thickBot="1" x14ac:dyDescent="0.3">
      <c r="Y577" s="24">
        <v>486</v>
      </c>
      <c r="Z577" s="24">
        <v>571</v>
      </c>
      <c r="AA577" s="24">
        <v>-431.12785339999999</v>
      </c>
      <c r="AB577" s="24">
        <v>7.55</v>
      </c>
      <c r="AC577" s="25">
        <v>1.51</v>
      </c>
      <c r="AD577" s="26">
        <v>0.78</v>
      </c>
      <c r="AE577" s="14"/>
      <c r="AF577" s="24">
        <v>0.75</v>
      </c>
      <c r="AG577" s="24">
        <v>1.8</v>
      </c>
      <c r="AH577" s="24">
        <v>0.45</v>
      </c>
      <c r="AI577" s="24">
        <v>0.1</v>
      </c>
      <c r="AJ577" s="24">
        <v>4.45</v>
      </c>
      <c r="AK577" s="24">
        <v>3.6</v>
      </c>
    </row>
    <row r="578" spans="25:37" ht="16.5" customHeight="1" thickBot="1" x14ac:dyDescent="0.3">
      <c r="Y578" s="24">
        <v>609</v>
      </c>
      <c r="Z578" s="24">
        <v>572</v>
      </c>
      <c r="AA578" s="24">
        <v>-661.24460599999998</v>
      </c>
      <c r="AB578" s="24">
        <v>4.1500000000000004</v>
      </c>
      <c r="AC578" s="25">
        <v>0.87</v>
      </c>
      <c r="AD578" s="26">
        <v>0.78</v>
      </c>
      <c r="AE578" s="14"/>
      <c r="AF578" s="24">
        <v>0.25</v>
      </c>
      <c r="AG578" s="24">
        <v>1.2</v>
      </c>
      <c r="AH578" s="24">
        <v>0.65</v>
      </c>
      <c r="AI578" s="24">
        <v>1</v>
      </c>
      <c r="AJ578" s="24">
        <v>1.25</v>
      </c>
      <c r="AK578" s="24">
        <v>5</v>
      </c>
    </row>
    <row r="579" spans="25:37" ht="16.5" customHeight="1" thickBot="1" x14ac:dyDescent="0.3">
      <c r="Y579" s="24">
        <v>669</v>
      </c>
      <c r="Z579" s="24">
        <v>596</v>
      </c>
      <c r="AA579" s="24">
        <v>-802.04307559999995</v>
      </c>
      <c r="AB579" s="24">
        <v>2.6</v>
      </c>
      <c r="AC579" s="25">
        <v>0.56000000000000005</v>
      </c>
      <c r="AD579" s="26">
        <v>0.78</v>
      </c>
      <c r="AE579" s="14"/>
      <c r="AF579" s="24">
        <v>0.25</v>
      </c>
      <c r="AG579" s="24">
        <v>2.8</v>
      </c>
      <c r="AH579" s="24">
        <v>-0.6</v>
      </c>
      <c r="AI579" s="24">
        <v>0.65</v>
      </c>
      <c r="AJ579" s="24">
        <v>-0.3</v>
      </c>
      <c r="AK579" s="24">
        <v>3</v>
      </c>
    </row>
    <row r="580" spans="25:37" ht="16.5" customHeight="1" thickBot="1" x14ac:dyDescent="0.3">
      <c r="Y580" s="24">
        <v>697</v>
      </c>
      <c r="Z580" s="24">
        <v>565</v>
      </c>
      <c r="AA580" s="24">
        <v>-853.82108310000001</v>
      </c>
      <c r="AB580" s="24">
        <v>1.7</v>
      </c>
      <c r="AC580" s="25">
        <v>0.32</v>
      </c>
      <c r="AD580" s="26">
        <v>0.78</v>
      </c>
      <c r="AE580" s="14"/>
      <c r="AF580" s="24">
        <v>0.8</v>
      </c>
      <c r="AG580" s="24">
        <v>1.4</v>
      </c>
      <c r="AH580" s="24">
        <v>0.6</v>
      </c>
      <c r="AI580" s="24">
        <v>0.3</v>
      </c>
      <c r="AJ580" s="24">
        <v>-1.5</v>
      </c>
      <c r="AK580" s="24">
        <v>1.4</v>
      </c>
    </row>
    <row r="581" spans="25:37" ht="16.5" customHeight="1" thickBot="1" x14ac:dyDescent="0.3">
      <c r="Y581" s="24">
        <v>376</v>
      </c>
      <c r="Z581" s="24">
        <v>574</v>
      </c>
      <c r="AA581" s="24">
        <v>-195.5047112</v>
      </c>
      <c r="AB581" s="24">
        <v>10.45</v>
      </c>
      <c r="AC581" s="25">
        <v>2.16</v>
      </c>
      <c r="AD581" s="26">
        <v>0.76</v>
      </c>
      <c r="AE581" s="14"/>
      <c r="AF581" s="24">
        <v>-0.45</v>
      </c>
      <c r="AG581" s="24">
        <v>1.8</v>
      </c>
      <c r="AH581" s="24">
        <v>1.3</v>
      </c>
      <c r="AI581" s="24">
        <v>0.4</v>
      </c>
      <c r="AJ581" s="24">
        <v>7.75</v>
      </c>
      <c r="AK581" s="24">
        <v>8.1999999999999993</v>
      </c>
    </row>
    <row r="582" spans="25:37" ht="16.5" customHeight="1" thickBot="1" x14ac:dyDescent="0.3">
      <c r="Y582" s="24">
        <v>470</v>
      </c>
      <c r="Z582" s="24">
        <v>580</v>
      </c>
      <c r="AA582" s="24">
        <v>-400.64837649999998</v>
      </c>
      <c r="AB582" s="24">
        <v>7.9</v>
      </c>
      <c r="AC582" s="25">
        <v>1.61</v>
      </c>
      <c r="AD582" s="26">
        <v>0.76</v>
      </c>
      <c r="AE582" s="14"/>
      <c r="AF582" s="24">
        <v>0.9</v>
      </c>
      <c r="AG582" s="24">
        <v>1.6</v>
      </c>
      <c r="AH582" s="24">
        <v>0.05</v>
      </c>
      <c r="AI582" s="24">
        <v>0.5</v>
      </c>
      <c r="AJ582" s="24">
        <v>5</v>
      </c>
      <c r="AK582" s="24">
        <v>6.4</v>
      </c>
    </row>
    <row r="583" spans="25:37" ht="16.5" customHeight="1" thickBot="1" x14ac:dyDescent="0.3">
      <c r="Y583" s="24">
        <v>644</v>
      </c>
      <c r="Z583" s="24">
        <v>584</v>
      </c>
      <c r="AA583" s="24">
        <v>-743.7748871</v>
      </c>
      <c r="AB583" s="24">
        <v>3.35</v>
      </c>
      <c r="AC583" s="25">
        <v>0.67</v>
      </c>
      <c r="AD583" s="26">
        <v>0.76</v>
      </c>
      <c r="AE583" s="14"/>
      <c r="AF583" s="24">
        <v>0.8</v>
      </c>
      <c r="AG583" s="24">
        <v>1.4</v>
      </c>
      <c r="AH583" s="24">
        <v>-0.2</v>
      </c>
      <c r="AI583" s="24">
        <v>1.05</v>
      </c>
      <c r="AJ583" s="24">
        <v>0.3</v>
      </c>
      <c r="AK583" s="24">
        <v>12.2</v>
      </c>
    </row>
    <row r="584" spans="25:37" ht="16.5" customHeight="1" thickBot="1" x14ac:dyDescent="0.3">
      <c r="Y584" s="24">
        <v>460</v>
      </c>
      <c r="Z584" s="24">
        <v>582</v>
      </c>
      <c r="AA584" s="24">
        <v>-382.32537839999998</v>
      </c>
      <c r="AB584" s="24">
        <v>8.1</v>
      </c>
      <c r="AC584" s="25">
        <v>1.66</v>
      </c>
      <c r="AD584" s="26">
        <v>0.75</v>
      </c>
      <c r="AE584" s="14"/>
      <c r="AF584" s="24">
        <v>-0.4</v>
      </c>
      <c r="AG584" s="24">
        <v>2.4</v>
      </c>
      <c r="AH584" s="24">
        <v>1</v>
      </c>
      <c r="AI584" s="24">
        <v>0</v>
      </c>
      <c r="AJ584" s="24">
        <v>5.3</v>
      </c>
      <c r="AK584" s="24">
        <v>0</v>
      </c>
    </row>
    <row r="585" spans="25:37" ht="16.5" customHeight="1" thickBot="1" x14ac:dyDescent="0.3">
      <c r="Y585" s="24">
        <v>528</v>
      </c>
      <c r="Z585" s="24">
        <v>586</v>
      </c>
      <c r="AA585" s="24">
        <v>-500.96589089999998</v>
      </c>
      <c r="AB585" s="24">
        <v>6.4</v>
      </c>
      <c r="AC585" s="25">
        <v>1.34</v>
      </c>
      <c r="AD585" s="26">
        <v>0.75</v>
      </c>
      <c r="AE585" s="24" t="s">
        <v>133</v>
      </c>
      <c r="AF585" s="24">
        <v>0.5</v>
      </c>
      <c r="AG585" s="24">
        <v>0.8</v>
      </c>
      <c r="AH585" s="24">
        <v>0</v>
      </c>
      <c r="AI585" s="24">
        <v>1.7</v>
      </c>
      <c r="AJ585" s="24">
        <v>3.7</v>
      </c>
      <c r="AK585" s="24">
        <v>7.8</v>
      </c>
    </row>
    <row r="586" spans="25:37" ht="16.5" customHeight="1" thickBot="1" x14ac:dyDescent="0.3">
      <c r="Y586" s="24">
        <v>614</v>
      </c>
      <c r="Z586" s="24">
        <v>581</v>
      </c>
      <c r="AA586" s="24">
        <v>-675.30524439999999</v>
      </c>
      <c r="AB586" s="24">
        <v>4.0999999999999996</v>
      </c>
      <c r="AC586" s="25">
        <v>0.84</v>
      </c>
      <c r="AD586" s="26">
        <v>0.75</v>
      </c>
      <c r="AE586" s="14"/>
      <c r="AF586" s="24">
        <v>1.7</v>
      </c>
      <c r="AG586" s="24">
        <v>0.6</v>
      </c>
      <c r="AH586" s="24">
        <v>-0.5</v>
      </c>
      <c r="AI586" s="24">
        <v>1.2</v>
      </c>
      <c r="AJ586" s="24">
        <v>1.2</v>
      </c>
      <c r="AK586" s="24">
        <v>0.4</v>
      </c>
    </row>
    <row r="587" spans="25:37" ht="16.5" customHeight="1" thickBot="1" x14ac:dyDescent="0.3">
      <c r="Y587" s="24">
        <v>678</v>
      </c>
      <c r="Z587" s="24">
        <v>567</v>
      </c>
      <c r="AA587" s="24">
        <v>-812.2397995</v>
      </c>
      <c r="AB587" s="24">
        <v>2.4</v>
      </c>
      <c r="AC587" s="25">
        <v>0.42</v>
      </c>
      <c r="AD587" s="26">
        <v>0.75</v>
      </c>
      <c r="AE587" s="14"/>
      <c r="AF587" s="24">
        <v>0.55000000000000004</v>
      </c>
      <c r="AG587" s="24">
        <v>1.4</v>
      </c>
      <c r="AH587" s="24">
        <v>1.05</v>
      </c>
      <c r="AI587" s="24">
        <v>0</v>
      </c>
      <c r="AJ587" s="24">
        <v>-0.9</v>
      </c>
      <c r="AK587" s="24">
        <v>-0.8</v>
      </c>
    </row>
    <row r="588" spans="25:37" ht="16.5" customHeight="1" thickBot="1" x14ac:dyDescent="0.3">
      <c r="Y588" s="24">
        <v>488</v>
      </c>
      <c r="Z588" s="24">
        <v>579</v>
      </c>
      <c r="AA588" s="24">
        <v>-431.76011089999997</v>
      </c>
      <c r="AB588" s="24">
        <v>7.55</v>
      </c>
      <c r="AC588" s="25">
        <v>1.5</v>
      </c>
      <c r="AD588" s="26">
        <v>0.74</v>
      </c>
      <c r="AE588" s="14"/>
      <c r="AF588" s="24">
        <v>-0.8</v>
      </c>
      <c r="AG588" s="24">
        <v>1.4</v>
      </c>
      <c r="AH588" s="24">
        <v>1.5</v>
      </c>
      <c r="AI588" s="24">
        <v>0.85</v>
      </c>
      <c r="AJ588" s="24">
        <v>4.55</v>
      </c>
      <c r="AK588" s="24">
        <v>6.2</v>
      </c>
    </row>
    <row r="589" spans="25:37" ht="16.5" customHeight="1" thickBot="1" x14ac:dyDescent="0.3">
      <c r="Y589" s="24">
        <v>585</v>
      </c>
      <c r="Z589" s="24">
        <v>557</v>
      </c>
      <c r="AA589" s="24">
        <v>-634.03022580000004</v>
      </c>
      <c r="AB589" s="24">
        <v>4.8</v>
      </c>
      <c r="AC589" s="25">
        <v>0.86</v>
      </c>
      <c r="AD589" s="26">
        <v>0.74</v>
      </c>
      <c r="AE589" s="14"/>
      <c r="AF589" s="24">
        <v>1.35</v>
      </c>
      <c r="AG589" s="24">
        <v>0.2</v>
      </c>
      <c r="AH589" s="24">
        <v>1.4</v>
      </c>
      <c r="AI589" s="24">
        <v>0</v>
      </c>
      <c r="AJ589" s="24">
        <v>1.35</v>
      </c>
      <c r="AK589" s="24">
        <v>8.1999999999999993</v>
      </c>
    </row>
    <row r="590" spans="25:37" ht="16.5" customHeight="1" thickBot="1" x14ac:dyDescent="0.3">
      <c r="Y590" s="24">
        <v>590</v>
      </c>
      <c r="Z590" s="24">
        <v>613</v>
      </c>
      <c r="AA590" s="24">
        <v>-636.80409239999994</v>
      </c>
      <c r="AB590" s="24">
        <v>4.7</v>
      </c>
      <c r="AC590" s="25">
        <v>1.06</v>
      </c>
      <c r="AD590" s="26">
        <v>0.73</v>
      </c>
      <c r="AE590" s="24" t="s">
        <v>126</v>
      </c>
      <c r="AF590" s="24">
        <v>0.7</v>
      </c>
      <c r="AG590" s="24">
        <v>2.8</v>
      </c>
      <c r="AH590" s="24">
        <v>-1.6</v>
      </c>
      <c r="AI590" s="24">
        <v>1</v>
      </c>
      <c r="AJ590" s="24">
        <v>2.4</v>
      </c>
      <c r="AK590" s="24">
        <v>3.8</v>
      </c>
    </row>
    <row r="591" spans="25:37" ht="16.5" customHeight="1" thickBot="1" x14ac:dyDescent="0.3">
      <c r="Y591" s="24">
        <v>611</v>
      </c>
      <c r="Z591" s="24">
        <v>577</v>
      </c>
      <c r="AA591" s="24">
        <v>-666.78564210000002</v>
      </c>
      <c r="AB591" s="24">
        <v>4.0999999999999996</v>
      </c>
      <c r="AC591" s="25">
        <v>0.82</v>
      </c>
      <c r="AD591" s="26">
        <v>0.73</v>
      </c>
      <c r="AE591" s="14"/>
      <c r="AF591" s="24">
        <v>2.35</v>
      </c>
      <c r="AG591" s="24">
        <v>-0.4</v>
      </c>
      <c r="AH591" s="24">
        <v>-0.25</v>
      </c>
      <c r="AI591" s="24">
        <v>1.2</v>
      </c>
      <c r="AJ591" s="24">
        <v>1.2</v>
      </c>
      <c r="AK591" s="24">
        <v>8</v>
      </c>
    </row>
    <row r="592" spans="25:37" ht="16.5" customHeight="1" thickBot="1" x14ac:dyDescent="0.3">
      <c r="Y592" s="24">
        <v>523</v>
      </c>
      <c r="Z592" s="24">
        <v>573</v>
      </c>
      <c r="AA592" s="24">
        <v>-489.502634</v>
      </c>
      <c r="AB592" s="24">
        <v>6.65</v>
      </c>
      <c r="AC592" s="25">
        <v>1.3</v>
      </c>
      <c r="AD592" s="26">
        <v>0.71</v>
      </c>
      <c r="AE592" s="14"/>
      <c r="AF592" s="24">
        <v>1.5</v>
      </c>
      <c r="AG592" s="24">
        <v>1</v>
      </c>
      <c r="AH592" s="24">
        <v>0.75</v>
      </c>
      <c r="AI592" s="24">
        <v>-0.4</v>
      </c>
      <c r="AJ592" s="24">
        <v>3.65</v>
      </c>
      <c r="AK592" s="24">
        <v>5.8</v>
      </c>
    </row>
    <row r="593" spans="25:37" ht="16.5" customHeight="1" thickBot="1" x14ac:dyDescent="0.3">
      <c r="Y593" s="24">
        <v>688</v>
      </c>
      <c r="Z593" s="24">
        <v>587</v>
      </c>
      <c r="AA593" s="24">
        <v>-835.04323890000001</v>
      </c>
      <c r="AB593" s="24">
        <v>2.1</v>
      </c>
      <c r="AC593" s="25">
        <v>0.38</v>
      </c>
      <c r="AD593" s="26">
        <v>0.7</v>
      </c>
      <c r="AE593" s="14"/>
      <c r="AF593" s="24">
        <v>2.25</v>
      </c>
      <c r="AG593" s="24">
        <v>1.8</v>
      </c>
      <c r="AH593" s="24">
        <v>-0.35</v>
      </c>
      <c r="AI593" s="24">
        <v>-0.9</v>
      </c>
      <c r="AJ593" s="24">
        <v>-0.9</v>
      </c>
      <c r="AK593" s="24">
        <v>1.6</v>
      </c>
    </row>
    <row r="594" spans="25:37" ht="16.5" customHeight="1" thickBot="1" x14ac:dyDescent="0.3">
      <c r="Y594" s="24">
        <v>571</v>
      </c>
      <c r="Z594" s="24">
        <v>617</v>
      </c>
      <c r="AA594" s="24">
        <v>-599.49489919999996</v>
      </c>
      <c r="AB594" s="24">
        <v>5.3</v>
      </c>
      <c r="AC594" s="25">
        <v>1.1299999999999999</v>
      </c>
      <c r="AD594" s="26">
        <v>0.68</v>
      </c>
      <c r="AE594" s="24" t="s">
        <v>130</v>
      </c>
      <c r="AF594" s="24">
        <v>1.1000000000000001</v>
      </c>
      <c r="AG594" s="24">
        <v>1</v>
      </c>
      <c r="AH594" s="24">
        <v>-1.5</v>
      </c>
      <c r="AI594" s="24">
        <v>2.1</v>
      </c>
      <c r="AJ594" s="24">
        <v>2.95</v>
      </c>
      <c r="AK594" s="24">
        <v>3.4</v>
      </c>
    </row>
    <row r="595" spans="25:37" ht="16.5" customHeight="1" thickBot="1" x14ac:dyDescent="0.3">
      <c r="Y595" s="24">
        <v>511</v>
      </c>
      <c r="Z595" s="24">
        <v>578</v>
      </c>
      <c r="AA595" s="24">
        <v>-462.21826929999997</v>
      </c>
      <c r="AB595" s="24">
        <v>6.95</v>
      </c>
      <c r="AC595" s="25">
        <v>1.35</v>
      </c>
      <c r="AD595" s="26">
        <v>0.66</v>
      </c>
      <c r="AE595" s="24" t="s">
        <v>126</v>
      </c>
      <c r="AF595" s="24">
        <v>2.5</v>
      </c>
      <c r="AG595" s="24">
        <v>-0.4</v>
      </c>
      <c r="AH595" s="24">
        <v>0.4</v>
      </c>
      <c r="AI595" s="24">
        <v>0.15</v>
      </c>
      <c r="AJ595" s="24">
        <v>4.0999999999999996</v>
      </c>
      <c r="AK595" s="24">
        <v>3</v>
      </c>
    </row>
    <row r="596" spans="25:37" ht="16.5" customHeight="1" thickBot="1" x14ac:dyDescent="0.3">
      <c r="Y596" s="24">
        <v>539</v>
      </c>
      <c r="Z596" s="24">
        <v>598</v>
      </c>
      <c r="AA596" s="24">
        <v>-520.01999860000001</v>
      </c>
      <c r="AB596" s="24">
        <v>6.1</v>
      </c>
      <c r="AC596" s="25">
        <v>1.26</v>
      </c>
      <c r="AD596" s="26">
        <v>0.66</v>
      </c>
      <c r="AE596" s="24" t="s">
        <v>133</v>
      </c>
      <c r="AF596" s="24">
        <v>0.85</v>
      </c>
      <c r="AG596" s="24">
        <v>1.4</v>
      </c>
      <c r="AH596" s="24">
        <v>0.4</v>
      </c>
      <c r="AI596" s="24">
        <v>0</v>
      </c>
      <c r="AJ596" s="24">
        <v>3.65</v>
      </c>
      <c r="AK596" s="24">
        <v>0.2</v>
      </c>
    </row>
    <row r="597" spans="25:37" ht="16.5" customHeight="1" thickBot="1" x14ac:dyDescent="0.3">
      <c r="Y597" s="24">
        <v>570</v>
      </c>
      <c r="Z597" s="24">
        <v>595</v>
      </c>
      <c r="AA597" s="24">
        <v>-599.35644530000002</v>
      </c>
      <c r="AB597" s="24">
        <v>5.3</v>
      </c>
      <c r="AC597" s="25">
        <v>1.02</v>
      </c>
      <c r="AD597" s="26">
        <v>0.65</v>
      </c>
      <c r="AE597" s="14"/>
      <c r="AF597" s="24">
        <v>0.4</v>
      </c>
      <c r="AG597" s="24">
        <v>1.2</v>
      </c>
      <c r="AH597" s="24">
        <v>1</v>
      </c>
      <c r="AI597" s="24">
        <v>0</v>
      </c>
      <c r="AJ597" s="24">
        <v>2.5</v>
      </c>
      <c r="AK597" s="24">
        <v>0</v>
      </c>
    </row>
    <row r="598" spans="25:37" ht="16.5" customHeight="1" thickBot="1" x14ac:dyDescent="0.3">
      <c r="Y598" s="24">
        <v>581</v>
      </c>
      <c r="Z598" s="24">
        <v>591</v>
      </c>
      <c r="AA598" s="24">
        <v>-631.04562380000004</v>
      </c>
      <c r="AB598" s="24">
        <v>4.9000000000000004</v>
      </c>
      <c r="AC598" s="25">
        <v>0.92</v>
      </c>
      <c r="AD598" s="26">
        <v>0.65</v>
      </c>
      <c r="AE598" s="14"/>
      <c r="AF598" s="24">
        <v>2.5</v>
      </c>
      <c r="AG598" s="24">
        <v>-0.2</v>
      </c>
      <c r="AH598" s="24">
        <v>-0.3</v>
      </c>
      <c r="AI598" s="24">
        <v>0.6</v>
      </c>
      <c r="AJ598" s="24">
        <v>2</v>
      </c>
      <c r="AK598" s="24">
        <v>1.4</v>
      </c>
    </row>
    <row r="599" spans="25:37" ht="16.5" customHeight="1" thickBot="1" x14ac:dyDescent="0.3">
      <c r="Y599" s="24">
        <v>673</v>
      </c>
      <c r="Z599" s="24">
        <v>594</v>
      </c>
      <c r="AA599" s="24">
        <v>-806.01314539999998</v>
      </c>
      <c r="AB599" s="24">
        <v>2.5499999999999998</v>
      </c>
      <c r="AC599" s="25">
        <v>0.44</v>
      </c>
      <c r="AD599" s="26">
        <v>0.65</v>
      </c>
      <c r="AE599" s="14"/>
      <c r="AF599" s="24">
        <v>1.9</v>
      </c>
      <c r="AG599" s="24">
        <v>0.8</v>
      </c>
      <c r="AH599" s="24">
        <v>0.1</v>
      </c>
      <c r="AI599" s="24">
        <v>-0.2</v>
      </c>
      <c r="AJ599" s="24">
        <v>-0.4</v>
      </c>
      <c r="AK599" s="24">
        <v>5.6</v>
      </c>
    </row>
    <row r="600" spans="25:37" ht="16.5" customHeight="1" thickBot="1" x14ac:dyDescent="0.3">
      <c r="Y600" s="24">
        <v>652</v>
      </c>
      <c r="Z600" s="24">
        <v>585</v>
      </c>
      <c r="AA600" s="24">
        <v>-755.10634990000005</v>
      </c>
      <c r="AB600" s="24">
        <v>3.15</v>
      </c>
      <c r="AC600" s="25">
        <v>0.54</v>
      </c>
      <c r="AD600" s="26">
        <v>0.64</v>
      </c>
      <c r="AE600" s="24" t="s">
        <v>126</v>
      </c>
      <c r="AF600" s="24">
        <v>0.9</v>
      </c>
      <c r="AG600" s="24">
        <v>1.2</v>
      </c>
      <c r="AH600" s="24">
        <v>1.55</v>
      </c>
      <c r="AI600" s="24">
        <v>-1.1000000000000001</v>
      </c>
      <c r="AJ600" s="24">
        <v>0.15</v>
      </c>
      <c r="AK600" s="24">
        <v>5.4</v>
      </c>
    </row>
    <row r="601" spans="25:37" ht="16.5" customHeight="1" thickBot="1" x14ac:dyDescent="0.3">
      <c r="Y601" s="24">
        <v>671</v>
      </c>
      <c r="Z601" s="24">
        <v>590</v>
      </c>
      <c r="AA601" s="24">
        <v>-802.80476759999999</v>
      </c>
      <c r="AB601" s="24">
        <v>2.6</v>
      </c>
      <c r="AC601" s="25">
        <v>0.43</v>
      </c>
      <c r="AD601" s="26">
        <v>0.64</v>
      </c>
      <c r="AE601" s="14"/>
      <c r="AF601" s="24">
        <v>2.75</v>
      </c>
      <c r="AG601" s="24">
        <v>0</v>
      </c>
      <c r="AH601" s="24">
        <v>-0.2</v>
      </c>
      <c r="AI601" s="24">
        <v>0</v>
      </c>
      <c r="AJ601" s="24">
        <v>-0.4</v>
      </c>
      <c r="AK601" s="24">
        <v>4</v>
      </c>
    </row>
    <row r="602" spans="25:37" ht="16.5" customHeight="1" thickBot="1" x14ac:dyDescent="0.3">
      <c r="Y602" s="24">
        <v>483</v>
      </c>
      <c r="Z602" s="24">
        <v>603</v>
      </c>
      <c r="AA602" s="24">
        <v>-422.44715120000001</v>
      </c>
      <c r="AB602" s="24">
        <v>7.55</v>
      </c>
      <c r="AC602" s="25">
        <v>1.54</v>
      </c>
      <c r="AD602" s="26">
        <v>0.63</v>
      </c>
      <c r="AE602" s="24" t="s">
        <v>133</v>
      </c>
      <c r="AF602" s="24">
        <v>0.4</v>
      </c>
      <c r="AG602" s="24">
        <v>1.2</v>
      </c>
      <c r="AH602" s="24">
        <v>0.5</v>
      </c>
      <c r="AI602" s="24">
        <v>0.4</v>
      </c>
      <c r="AJ602" s="24">
        <v>5.2</v>
      </c>
      <c r="AK602" s="24">
        <v>5.4</v>
      </c>
    </row>
    <row r="603" spans="25:37" ht="16.5" customHeight="1" thickBot="1" x14ac:dyDescent="0.3">
      <c r="Y603" s="24">
        <v>569</v>
      </c>
      <c r="Z603" s="24">
        <v>605</v>
      </c>
      <c r="AA603" s="24">
        <v>-596.8630981</v>
      </c>
      <c r="AB603" s="24">
        <v>5.3</v>
      </c>
      <c r="AC603" s="25">
        <v>1.06</v>
      </c>
      <c r="AD603" s="26">
        <v>0.63</v>
      </c>
      <c r="AE603" s="14"/>
      <c r="AF603" s="24">
        <v>1.1000000000000001</v>
      </c>
      <c r="AG603" s="24">
        <v>1.4</v>
      </c>
      <c r="AH603" s="24">
        <v>0</v>
      </c>
      <c r="AI603" s="24">
        <v>0</v>
      </c>
      <c r="AJ603" s="24">
        <v>2.8</v>
      </c>
      <c r="AK603" s="24">
        <v>0.8</v>
      </c>
    </row>
    <row r="604" spans="25:37" ht="16.5" customHeight="1" thickBot="1" x14ac:dyDescent="0.3">
      <c r="Y604" s="24">
        <v>591</v>
      </c>
      <c r="Z604" s="24">
        <v>597</v>
      </c>
      <c r="AA604" s="24">
        <v>-637.30850980000002</v>
      </c>
      <c r="AB604" s="24">
        <v>4.7</v>
      </c>
      <c r="AC604" s="25">
        <v>0.9</v>
      </c>
      <c r="AD604" s="26">
        <v>0.63</v>
      </c>
      <c r="AE604" s="14"/>
      <c r="AF604" s="24">
        <v>1.85</v>
      </c>
      <c r="AG604" s="24">
        <v>0.4</v>
      </c>
      <c r="AH604" s="24">
        <v>0.25</v>
      </c>
      <c r="AI604" s="24">
        <v>0</v>
      </c>
      <c r="AJ604" s="24">
        <v>2</v>
      </c>
      <c r="AK604" s="24">
        <v>1.2</v>
      </c>
    </row>
    <row r="605" spans="25:37" ht="16.5" customHeight="1" thickBot="1" x14ac:dyDescent="0.3">
      <c r="Y605" s="24">
        <v>694</v>
      </c>
      <c r="Z605" s="24">
        <v>589</v>
      </c>
      <c r="AA605" s="24">
        <v>-845.39044379999996</v>
      </c>
      <c r="AB605" s="24">
        <v>1.8</v>
      </c>
      <c r="AC605" s="25">
        <v>0.3</v>
      </c>
      <c r="AD605" s="26">
        <v>0.63</v>
      </c>
      <c r="AE605" s="14"/>
      <c r="AF605" s="24">
        <v>0.7</v>
      </c>
      <c r="AG605" s="24">
        <v>1.4</v>
      </c>
      <c r="AH605" s="24">
        <v>1.5</v>
      </c>
      <c r="AI605" s="24">
        <v>-1.1000000000000001</v>
      </c>
      <c r="AJ605" s="24">
        <v>-1</v>
      </c>
      <c r="AK605" s="24">
        <v>-3.8</v>
      </c>
    </row>
    <row r="606" spans="25:37" ht="16.5" customHeight="1" thickBot="1" x14ac:dyDescent="0.3">
      <c r="Y606" s="24">
        <v>584</v>
      </c>
      <c r="Z606" s="24">
        <v>608</v>
      </c>
      <c r="AA606" s="24">
        <v>-633.58200069999998</v>
      </c>
      <c r="AB606" s="24">
        <v>4.8</v>
      </c>
      <c r="AC606" s="25">
        <v>0.96</v>
      </c>
      <c r="AD606" s="26">
        <v>0.61</v>
      </c>
      <c r="AE606" s="14"/>
      <c r="AF606" s="24">
        <v>0.15</v>
      </c>
      <c r="AG606" s="24">
        <v>0.8</v>
      </c>
      <c r="AH606" s="24">
        <v>0.45</v>
      </c>
      <c r="AI606" s="24">
        <v>1.05</v>
      </c>
      <c r="AJ606" s="24">
        <v>2.35</v>
      </c>
      <c r="AK606" s="24">
        <v>4.2</v>
      </c>
    </row>
    <row r="607" spans="25:37" ht="16.5" customHeight="1" thickBot="1" x14ac:dyDescent="0.3">
      <c r="Y607" s="24">
        <v>622</v>
      </c>
      <c r="Z607" s="24">
        <v>602</v>
      </c>
      <c r="AA607" s="24">
        <v>-694.35154720000003</v>
      </c>
      <c r="AB607" s="24">
        <v>4</v>
      </c>
      <c r="AC607" s="25">
        <v>0.76</v>
      </c>
      <c r="AD607" s="26">
        <v>0.6</v>
      </c>
      <c r="AE607" s="14"/>
      <c r="AF607" s="24">
        <v>1.6</v>
      </c>
      <c r="AG607" s="24">
        <v>0</v>
      </c>
      <c r="AH607" s="24">
        <v>0</v>
      </c>
      <c r="AI607" s="24">
        <v>0.8</v>
      </c>
      <c r="AJ607" s="24">
        <v>1.4</v>
      </c>
      <c r="AK607" s="24">
        <v>9.8000000000000007</v>
      </c>
    </row>
    <row r="608" spans="25:37" ht="16.5" customHeight="1" thickBot="1" x14ac:dyDescent="0.3">
      <c r="Y608" s="24">
        <v>494</v>
      </c>
      <c r="Z608" s="24">
        <v>612</v>
      </c>
      <c r="AA608" s="24">
        <v>-438.35961150000003</v>
      </c>
      <c r="AB608" s="24">
        <v>7.45</v>
      </c>
      <c r="AC608" s="25">
        <v>1.49</v>
      </c>
      <c r="AD608" s="26">
        <v>0.57999999999999996</v>
      </c>
      <c r="AE608" s="14"/>
      <c r="AF608" s="24">
        <v>1.3</v>
      </c>
      <c r="AG608" s="24">
        <v>0.8</v>
      </c>
      <c r="AH608" s="24">
        <v>0</v>
      </c>
      <c r="AI608" s="24">
        <v>0.2</v>
      </c>
      <c r="AJ608" s="24">
        <v>5.15</v>
      </c>
      <c r="AK608" s="24">
        <v>0</v>
      </c>
    </row>
    <row r="609" spans="25:37" ht="16.5" customHeight="1" thickBot="1" x14ac:dyDescent="0.3">
      <c r="Y609" s="24">
        <v>502</v>
      </c>
      <c r="Z609" s="24">
        <v>600</v>
      </c>
      <c r="AA609" s="24">
        <v>-446.64310460000002</v>
      </c>
      <c r="AB609" s="24">
        <v>7.25</v>
      </c>
      <c r="AC609" s="25">
        <v>1.42</v>
      </c>
      <c r="AD609" s="26">
        <v>0.57999999999999996</v>
      </c>
      <c r="AE609" s="14"/>
      <c r="AF609" s="24">
        <v>0.95</v>
      </c>
      <c r="AG609" s="24">
        <v>0</v>
      </c>
      <c r="AH609" s="24">
        <v>0.95</v>
      </c>
      <c r="AI609" s="24">
        <v>0.4</v>
      </c>
      <c r="AJ609" s="24">
        <v>4.8</v>
      </c>
      <c r="AK609" s="24">
        <v>-0.6</v>
      </c>
    </row>
    <row r="610" spans="25:37" ht="16.5" customHeight="1" thickBot="1" x14ac:dyDescent="0.3">
      <c r="Y610" s="24">
        <v>509</v>
      </c>
      <c r="Z610" s="24">
        <v>593</v>
      </c>
      <c r="AA610" s="24">
        <v>-459.66806029999998</v>
      </c>
      <c r="AB610" s="24">
        <v>6.95</v>
      </c>
      <c r="AC610" s="25">
        <v>1.34</v>
      </c>
      <c r="AD610" s="26">
        <v>0.57999999999999996</v>
      </c>
      <c r="AE610" s="24" t="s">
        <v>133</v>
      </c>
      <c r="AF610" s="24">
        <v>0</v>
      </c>
      <c r="AG610" s="24">
        <v>1</v>
      </c>
      <c r="AH610" s="24">
        <v>2.5</v>
      </c>
      <c r="AI610" s="24">
        <v>-1.2</v>
      </c>
      <c r="AJ610" s="24">
        <v>4.4000000000000004</v>
      </c>
      <c r="AK610" s="24">
        <v>2.6</v>
      </c>
    </row>
    <row r="611" spans="25:37" ht="16.5" customHeight="1" thickBot="1" x14ac:dyDescent="0.3">
      <c r="Y611" s="24">
        <v>564</v>
      </c>
      <c r="Z611" s="24">
        <v>604</v>
      </c>
      <c r="AA611" s="24">
        <v>-591.42852019999998</v>
      </c>
      <c r="AB611" s="24">
        <v>5.35</v>
      </c>
      <c r="AC611" s="25">
        <v>1.03</v>
      </c>
      <c r="AD611" s="26">
        <v>0.57999999999999996</v>
      </c>
      <c r="AE611" s="14"/>
      <c r="AF611" s="24">
        <v>0.2</v>
      </c>
      <c r="AG611" s="24">
        <v>0.8</v>
      </c>
      <c r="AH611" s="24">
        <v>1.3</v>
      </c>
      <c r="AI611" s="24">
        <v>0</v>
      </c>
      <c r="AJ611" s="24">
        <v>2.85</v>
      </c>
      <c r="AK611" s="24">
        <v>4.8</v>
      </c>
    </row>
    <row r="612" spans="25:37" ht="16.5" customHeight="1" thickBot="1" x14ac:dyDescent="0.3">
      <c r="Y612" s="24">
        <v>577</v>
      </c>
      <c r="Z612" s="24">
        <v>633</v>
      </c>
      <c r="AA612" s="24">
        <v>-619.58743760000004</v>
      </c>
      <c r="AB612" s="24">
        <v>5.0999999999999996</v>
      </c>
      <c r="AC612" s="25">
        <v>1.1200000000000001</v>
      </c>
      <c r="AD612" s="26">
        <v>0.57999999999999996</v>
      </c>
      <c r="AE612" s="14"/>
      <c r="AF612" s="24">
        <v>-2.0499999999999998</v>
      </c>
      <c r="AG612" s="24">
        <v>1.2</v>
      </c>
      <c r="AH612" s="24">
        <v>-0.35</v>
      </c>
      <c r="AI612" s="24">
        <v>3.5</v>
      </c>
      <c r="AJ612" s="24">
        <v>3.3</v>
      </c>
      <c r="AK612" s="24">
        <v>1.2</v>
      </c>
    </row>
    <row r="613" spans="25:37" ht="16.5" customHeight="1" thickBot="1" x14ac:dyDescent="0.3">
      <c r="Y613" s="24">
        <v>643</v>
      </c>
      <c r="Z613" s="24">
        <v>606</v>
      </c>
      <c r="AA613" s="24">
        <v>-741.68646809999996</v>
      </c>
      <c r="AB613" s="24">
        <v>3.35</v>
      </c>
      <c r="AC613" s="25">
        <v>0.62</v>
      </c>
      <c r="AD613" s="26">
        <v>0.57999999999999996</v>
      </c>
      <c r="AE613" s="14"/>
      <c r="AF613" s="24">
        <v>2.2000000000000002</v>
      </c>
      <c r="AG613" s="24">
        <v>1</v>
      </c>
      <c r="AH613" s="24">
        <v>-0.05</v>
      </c>
      <c r="AI613" s="24">
        <v>-0.85</v>
      </c>
      <c r="AJ613" s="24">
        <v>0.8</v>
      </c>
      <c r="AK613" s="24">
        <v>4</v>
      </c>
    </row>
    <row r="614" spans="25:37" ht="16.5" customHeight="1" thickBot="1" x14ac:dyDescent="0.3">
      <c r="Y614" s="24">
        <v>582</v>
      </c>
      <c r="Z614" s="24">
        <v>599</v>
      </c>
      <c r="AA614" s="24">
        <v>-631.28903960000002</v>
      </c>
      <c r="AB614" s="24">
        <v>4.9000000000000004</v>
      </c>
      <c r="AC614" s="25">
        <v>0.89</v>
      </c>
      <c r="AD614" s="26">
        <v>0.56000000000000005</v>
      </c>
      <c r="AE614" s="14"/>
      <c r="AF614" s="24">
        <v>1.3</v>
      </c>
      <c r="AG614" s="24">
        <v>-0.2</v>
      </c>
      <c r="AH614" s="24">
        <v>1</v>
      </c>
      <c r="AI614" s="24">
        <v>0.15</v>
      </c>
      <c r="AJ614" s="24">
        <v>2.2000000000000002</v>
      </c>
      <c r="AK614" s="24">
        <v>1.8</v>
      </c>
    </row>
    <row r="615" spans="25:37" ht="16.5" customHeight="1" thickBot="1" x14ac:dyDescent="0.3">
      <c r="Y615" s="24">
        <v>586</v>
      </c>
      <c r="Z615" s="24">
        <v>615</v>
      </c>
      <c r="AA615" s="24">
        <v>-634.43666840000003</v>
      </c>
      <c r="AB615" s="24">
        <v>4.75</v>
      </c>
      <c r="AC615" s="25">
        <v>0.94</v>
      </c>
      <c r="AD615" s="26">
        <v>0.56000000000000005</v>
      </c>
      <c r="AE615" s="14"/>
      <c r="AF615" s="24">
        <v>1</v>
      </c>
      <c r="AG615" s="24">
        <v>0.4</v>
      </c>
      <c r="AH615" s="24">
        <v>0.2</v>
      </c>
      <c r="AI615" s="24">
        <v>0.65</v>
      </c>
      <c r="AJ615" s="24">
        <v>2.4500000000000002</v>
      </c>
      <c r="AK615" s="24">
        <v>0.6</v>
      </c>
    </row>
    <row r="616" spans="25:37" ht="16.5" customHeight="1" thickBot="1" x14ac:dyDescent="0.3">
      <c r="Y616" s="24">
        <v>314</v>
      </c>
      <c r="Z616" s="24">
        <v>618</v>
      </c>
      <c r="AA616" s="24">
        <v>-55.965110799999998</v>
      </c>
      <c r="AB616" s="24">
        <v>12.25</v>
      </c>
      <c r="AC616" s="25">
        <v>2.56</v>
      </c>
      <c r="AD616" s="26">
        <v>0.55000000000000004</v>
      </c>
      <c r="AE616" s="14"/>
      <c r="AF616" s="24">
        <v>0.6</v>
      </c>
      <c r="AG616" s="24">
        <v>1.2</v>
      </c>
      <c r="AH616" s="24">
        <v>0.4</v>
      </c>
      <c r="AI616" s="24">
        <v>0</v>
      </c>
      <c r="AJ616" s="24">
        <v>10.6</v>
      </c>
      <c r="AK616" s="24">
        <v>9.8000000000000007</v>
      </c>
    </row>
    <row r="617" spans="25:37" ht="16.5" customHeight="1" thickBot="1" x14ac:dyDescent="0.3">
      <c r="Y617" s="24">
        <v>452</v>
      </c>
      <c r="Z617" s="24">
        <v>620</v>
      </c>
      <c r="AA617" s="24">
        <v>-377.0665894</v>
      </c>
      <c r="AB617" s="24">
        <v>8.25</v>
      </c>
      <c r="AC617" s="25">
        <v>1.67</v>
      </c>
      <c r="AD617" s="26">
        <v>0.55000000000000004</v>
      </c>
      <c r="AE617" s="24" t="s">
        <v>126</v>
      </c>
      <c r="AF617" s="24">
        <v>0.6</v>
      </c>
      <c r="AG617" s="24">
        <v>0.4</v>
      </c>
      <c r="AH617" s="24">
        <v>0.2</v>
      </c>
      <c r="AI617" s="24">
        <v>1</v>
      </c>
      <c r="AJ617" s="24">
        <v>6.15</v>
      </c>
      <c r="AK617" s="24">
        <v>1.2</v>
      </c>
    </row>
    <row r="618" spans="25:37" ht="16.5" customHeight="1" thickBot="1" x14ac:dyDescent="0.3">
      <c r="Y618" s="24">
        <v>482</v>
      </c>
      <c r="Z618" s="24">
        <v>610</v>
      </c>
      <c r="AA618" s="24">
        <v>-421.12827299999998</v>
      </c>
      <c r="AB618" s="24">
        <v>7.55</v>
      </c>
      <c r="AC618" s="25">
        <v>1.51</v>
      </c>
      <c r="AD618" s="26">
        <v>0.55000000000000004</v>
      </c>
      <c r="AE618" s="24" t="s">
        <v>115</v>
      </c>
      <c r="AF618" s="24">
        <v>0.55000000000000004</v>
      </c>
      <c r="AG618" s="24">
        <v>0.6</v>
      </c>
      <c r="AH618" s="24">
        <v>0.95</v>
      </c>
      <c r="AI618" s="24">
        <v>0.1</v>
      </c>
      <c r="AJ618" s="24">
        <v>5.35</v>
      </c>
      <c r="AK618" s="24">
        <v>1.8</v>
      </c>
    </row>
    <row r="619" spans="25:37" ht="16.5" customHeight="1" thickBot="1" x14ac:dyDescent="0.3">
      <c r="Y619" s="24">
        <v>587</v>
      </c>
      <c r="Z619" s="24">
        <v>601</v>
      </c>
      <c r="AA619" s="24">
        <v>-634.61849210000003</v>
      </c>
      <c r="AB619" s="24">
        <v>4.75</v>
      </c>
      <c r="AC619" s="25">
        <v>0.88</v>
      </c>
      <c r="AD619" s="26">
        <v>0.55000000000000004</v>
      </c>
      <c r="AE619" s="14"/>
      <c r="AF619" s="24">
        <v>1.6</v>
      </c>
      <c r="AG619" s="24">
        <v>-0.4</v>
      </c>
      <c r="AH619" s="24">
        <v>0.8</v>
      </c>
      <c r="AI619" s="24">
        <v>0.2</v>
      </c>
      <c r="AJ619" s="24">
        <v>2.2000000000000002</v>
      </c>
      <c r="AK619" s="24">
        <v>6</v>
      </c>
    </row>
    <row r="620" spans="25:37" ht="16.5" customHeight="1" thickBot="1" x14ac:dyDescent="0.3">
      <c r="Y620" s="24">
        <v>651</v>
      </c>
      <c r="Z620" s="24">
        <v>609</v>
      </c>
      <c r="AA620" s="24">
        <v>-754.64935490000005</v>
      </c>
      <c r="AB620" s="24">
        <v>3.15</v>
      </c>
      <c r="AC620" s="25">
        <v>0.57999999999999996</v>
      </c>
      <c r="AD620" s="26">
        <v>0.55000000000000004</v>
      </c>
      <c r="AE620" s="24" t="s">
        <v>121</v>
      </c>
      <c r="AF620" s="24">
        <v>1.95</v>
      </c>
      <c r="AG620" s="24">
        <v>0.8</v>
      </c>
      <c r="AH620" s="24">
        <v>0.15</v>
      </c>
      <c r="AI620" s="24">
        <v>-0.7</v>
      </c>
      <c r="AJ620" s="24">
        <v>0.7</v>
      </c>
      <c r="AK620" s="24">
        <v>11.4</v>
      </c>
    </row>
    <row r="621" spans="25:37" ht="16.5" customHeight="1" thickBot="1" x14ac:dyDescent="0.3">
      <c r="Y621" s="24">
        <v>562</v>
      </c>
      <c r="Z621" s="24">
        <v>619</v>
      </c>
      <c r="AA621" s="24">
        <v>-584.4954176</v>
      </c>
      <c r="AB621" s="24">
        <v>5.45</v>
      </c>
      <c r="AC621" s="25">
        <v>1.08</v>
      </c>
      <c r="AD621" s="26">
        <v>0.54</v>
      </c>
      <c r="AE621" s="24" t="s">
        <v>133</v>
      </c>
      <c r="AF621" s="24">
        <v>0.9</v>
      </c>
      <c r="AG621" s="24">
        <v>0.4</v>
      </c>
      <c r="AH621" s="24">
        <v>0.25</v>
      </c>
      <c r="AI621" s="24">
        <v>0.6</v>
      </c>
      <c r="AJ621" s="24">
        <v>3.25</v>
      </c>
      <c r="AK621" s="24">
        <v>4.5999999999999996</v>
      </c>
    </row>
    <row r="622" spans="25:37" ht="16.5" customHeight="1" thickBot="1" x14ac:dyDescent="0.3">
      <c r="Y622" s="24">
        <v>623</v>
      </c>
      <c r="Z622" s="24">
        <v>623</v>
      </c>
      <c r="AA622" s="24">
        <v>-696.64276700000005</v>
      </c>
      <c r="AB622" s="24">
        <v>4</v>
      </c>
      <c r="AC622" s="25">
        <v>0.79</v>
      </c>
      <c r="AD622" s="26">
        <v>0.54</v>
      </c>
      <c r="AE622" s="14"/>
      <c r="AF622" s="24">
        <v>0.05</v>
      </c>
      <c r="AG622" s="24">
        <v>0</v>
      </c>
      <c r="AH622" s="24">
        <v>0.3</v>
      </c>
      <c r="AI622" s="24">
        <v>1.8</v>
      </c>
      <c r="AJ622" s="24">
        <v>1.8</v>
      </c>
      <c r="AK622" s="24">
        <v>0.2</v>
      </c>
    </row>
    <row r="623" spans="25:37" ht="16.5" customHeight="1" thickBot="1" x14ac:dyDescent="0.3">
      <c r="Y623" s="24">
        <v>684</v>
      </c>
      <c r="Z623" s="24">
        <v>607</v>
      </c>
      <c r="AA623" s="24">
        <v>-826.0462685</v>
      </c>
      <c r="AB623" s="24">
        <v>2.2000000000000002</v>
      </c>
      <c r="AC623" s="25">
        <v>0.36</v>
      </c>
      <c r="AD623" s="26">
        <v>0.54</v>
      </c>
      <c r="AE623" s="14"/>
      <c r="AF623" s="24">
        <v>0</v>
      </c>
      <c r="AG623" s="24">
        <v>-0.4</v>
      </c>
      <c r="AH623" s="24">
        <v>1.55</v>
      </c>
      <c r="AI623" s="24">
        <v>1</v>
      </c>
      <c r="AJ623" s="24">
        <v>-0.35</v>
      </c>
      <c r="AK623" s="24">
        <v>2.6</v>
      </c>
    </row>
    <row r="624" spans="25:37" ht="16.5" customHeight="1" thickBot="1" x14ac:dyDescent="0.3">
      <c r="Y624" s="24">
        <v>655</v>
      </c>
      <c r="Z624" s="24">
        <v>621</v>
      </c>
      <c r="AA624" s="24">
        <v>-768.47324370000001</v>
      </c>
      <c r="AB624" s="24">
        <v>3.1</v>
      </c>
      <c r="AC624" s="25">
        <v>0.56999999999999995</v>
      </c>
      <c r="AD624" s="26">
        <v>0.53</v>
      </c>
      <c r="AE624" s="14"/>
      <c r="AF624" s="24">
        <v>0.4</v>
      </c>
      <c r="AG624" s="24">
        <v>1.2</v>
      </c>
      <c r="AH624" s="24">
        <v>0.65</v>
      </c>
      <c r="AI624" s="24">
        <v>-0.15</v>
      </c>
      <c r="AJ624" s="24">
        <v>0.75</v>
      </c>
      <c r="AK624" s="24">
        <v>6.2</v>
      </c>
    </row>
    <row r="625" spans="25:37" ht="16.5" customHeight="1" thickBot="1" x14ac:dyDescent="0.3">
      <c r="Y625" s="24">
        <v>516</v>
      </c>
      <c r="Z625" s="24">
        <v>628</v>
      </c>
      <c r="AA625" s="24">
        <v>-477.1203079</v>
      </c>
      <c r="AB625" s="24">
        <v>6.75</v>
      </c>
      <c r="AC625" s="25">
        <v>1.45</v>
      </c>
      <c r="AD625" s="26">
        <v>0.51</v>
      </c>
      <c r="AE625" s="24" t="s">
        <v>126</v>
      </c>
      <c r="AF625" s="24">
        <v>0.05</v>
      </c>
      <c r="AG625" s="24">
        <v>1.2</v>
      </c>
      <c r="AH625" s="24">
        <v>-0.4</v>
      </c>
      <c r="AI625" s="24">
        <v>1.2</v>
      </c>
      <c r="AJ625" s="24">
        <v>5.2</v>
      </c>
      <c r="AK625" s="24">
        <v>2.2000000000000002</v>
      </c>
    </row>
    <row r="626" spans="25:37" ht="16.5" customHeight="1" thickBot="1" x14ac:dyDescent="0.3">
      <c r="Y626" s="24">
        <v>689</v>
      </c>
      <c r="Z626" s="24">
        <v>625</v>
      </c>
      <c r="AA626" s="24">
        <v>-835.18791959999999</v>
      </c>
      <c r="AB626" s="24">
        <v>2.0499999999999998</v>
      </c>
      <c r="AC626" s="25">
        <v>0.41</v>
      </c>
      <c r="AD626" s="26">
        <v>0.51</v>
      </c>
      <c r="AE626" s="14"/>
      <c r="AF626" s="24">
        <v>0.85</v>
      </c>
      <c r="AG626" s="24">
        <v>1.8</v>
      </c>
      <c r="AH626" s="24">
        <v>0</v>
      </c>
      <c r="AI626" s="24">
        <v>-0.6</v>
      </c>
      <c r="AJ626" s="24">
        <v>0</v>
      </c>
      <c r="AK626" s="24">
        <v>2.2000000000000002</v>
      </c>
    </row>
    <row r="627" spans="25:37" ht="16.5" customHeight="1" thickBot="1" x14ac:dyDescent="0.3">
      <c r="Y627" s="24">
        <v>701</v>
      </c>
      <c r="Z627" s="24">
        <v>616</v>
      </c>
      <c r="AA627" s="24">
        <v>-868.47318270000005</v>
      </c>
      <c r="AB627" s="24">
        <v>1.6</v>
      </c>
      <c r="AC627" s="25">
        <v>0.25</v>
      </c>
      <c r="AD627" s="26">
        <v>0.51</v>
      </c>
      <c r="AE627" s="14"/>
      <c r="AF627" s="24">
        <v>-0.25</v>
      </c>
      <c r="AG627" s="24">
        <v>-1.4</v>
      </c>
      <c r="AH627" s="24">
        <v>1.4</v>
      </c>
      <c r="AI627" s="24">
        <v>2.2999999999999998</v>
      </c>
      <c r="AJ627" s="24">
        <v>-0.8</v>
      </c>
      <c r="AK627" s="24">
        <v>0.6</v>
      </c>
    </row>
    <row r="628" spans="25:37" ht="16.5" customHeight="1" thickBot="1" x14ac:dyDescent="0.3">
      <c r="Y628" s="24">
        <v>575</v>
      </c>
      <c r="Z628" s="24">
        <v>614</v>
      </c>
      <c r="AA628" s="24">
        <v>-609.07705969999995</v>
      </c>
      <c r="AB628" s="24">
        <v>5.15</v>
      </c>
      <c r="AC628" s="25">
        <v>0.96</v>
      </c>
      <c r="AD628" s="26">
        <v>0.5</v>
      </c>
      <c r="AE628" s="14"/>
      <c r="AF628" s="24">
        <v>0.2</v>
      </c>
      <c r="AG628" s="24">
        <v>1.4</v>
      </c>
      <c r="AH628" s="24">
        <v>1.8</v>
      </c>
      <c r="AI628" s="24">
        <v>-1.4</v>
      </c>
      <c r="AJ628" s="24">
        <v>2.8</v>
      </c>
      <c r="AK628" s="24">
        <v>5.2</v>
      </c>
    </row>
    <row r="629" spans="25:37" ht="16.5" customHeight="1" thickBot="1" x14ac:dyDescent="0.3">
      <c r="Y629" s="24">
        <v>657</v>
      </c>
      <c r="Z629" s="24">
        <v>644</v>
      </c>
      <c r="AA629" s="24">
        <v>-768.78594210000006</v>
      </c>
      <c r="AB629" s="24">
        <v>3</v>
      </c>
      <c r="AC629" s="25">
        <v>0.67</v>
      </c>
      <c r="AD629" s="26">
        <v>0.49</v>
      </c>
      <c r="AE629" s="14"/>
      <c r="AF629" s="24">
        <v>1.4</v>
      </c>
      <c r="AG629" s="24">
        <v>2.2000000000000002</v>
      </c>
      <c r="AH629" s="24">
        <v>-1.65</v>
      </c>
      <c r="AI629" s="24">
        <v>0</v>
      </c>
      <c r="AJ629" s="24">
        <v>1.4</v>
      </c>
      <c r="AK629" s="24">
        <v>0</v>
      </c>
    </row>
    <row r="630" spans="25:37" ht="16.5" customHeight="1" thickBot="1" x14ac:dyDescent="0.3">
      <c r="Y630" s="24">
        <v>465</v>
      </c>
      <c r="Z630" s="24">
        <v>645</v>
      </c>
      <c r="AA630" s="24">
        <v>-395.7991409</v>
      </c>
      <c r="AB630" s="24">
        <v>8</v>
      </c>
      <c r="AC630" s="25">
        <v>1.7</v>
      </c>
      <c r="AD630" s="26">
        <v>0.48</v>
      </c>
      <c r="AE630" s="14"/>
      <c r="AF630" s="24">
        <v>0.9</v>
      </c>
      <c r="AG630" s="24">
        <v>4.5999999999999996</v>
      </c>
      <c r="AH630" s="24">
        <v>-0.8</v>
      </c>
      <c r="AI630" s="24">
        <v>-2.8</v>
      </c>
      <c r="AJ630" s="24">
        <v>6.6</v>
      </c>
      <c r="AK630" s="24">
        <v>4.8</v>
      </c>
    </row>
    <row r="631" spans="25:37" ht="16.5" customHeight="1" thickBot="1" x14ac:dyDescent="0.3">
      <c r="Y631" s="24">
        <v>617</v>
      </c>
      <c r="Z631" s="24">
        <v>624</v>
      </c>
      <c r="AA631" s="24">
        <v>-675.88719179999998</v>
      </c>
      <c r="AB631" s="24">
        <v>4.05</v>
      </c>
      <c r="AC631" s="25">
        <v>0.82</v>
      </c>
      <c r="AD631" s="26">
        <v>0.48</v>
      </c>
      <c r="AE631" s="14"/>
      <c r="AF631" s="24">
        <v>1.5</v>
      </c>
      <c r="AG631" s="24">
        <v>0.4</v>
      </c>
      <c r="AH631" s="24">
        <v>0</v>
      </c>
      <c r="AI631" s="24">
        <v>0</v>
      </c>
      <c r="AJ631" s="24">
        <v>2.2000000000000002</v>
      </c>
      <c r="AK631" s="24">
        <v>-0.2</v>
      </c>
    </row>
    <row r="632" spans="25:37" ht="16.5" customHeight="1" thickBot="1" x14ac:dyDescent="0.3">
      <c r="Y632" s="24">
        <v>613</v>
      </c>
      <c r="Z632" s="24">
        <v>611</v>
      </c>
      <c r="AA632" s="24">
        <v>-675.22624020000001</v>
      </c>
      <c r="AB632" s="24">
        <v>4.0999999999999996</v>
      </c>
      <c r="AC632" s="25">
        <v>0.74</v>
      </c>
      <c r="AD632" s="26">
        <v>0.46</v>
      </c>
      <c r="AE632" s="14"/>
      <c r="AF632" s="24">
        <v>1.95</v>
      </c>
      <c r="AG632" s="24">
        <v>0.2</v>
      </c>
      <c r="AH632" s="24">
        <v>1.2</v>
      </c>
      <c r="AI632" s="24">
        <v>-1.5</v>
      </c>
      <c r="AJ632" s="24">
        <v>1.85</v>
      </c>
      <c r="AK632" s="24">
        <v>2</v>
      </c>
    </row>
    <row r="633" spans="25:37" ht="16.5" customHeight="1" thickBot="1" x14ac:dyDescent="0.3">
      <c r="Y633" s="24">
        <v>618</v>
      </c>
      <c r="Z633" s="24">
        <v>631</v>
      </c>
      <c r="AA633" s="24">
        <v>-683.42070009999998</v>
      </c>
      <c r="AB633" s="24">
        <v>4.05</v>
      </c>
      <c r="AC633" s="25">
        <v>0.85</v>
      </c>
      <c r="AD633" s="26">
        <v>0.46</v>
      </c>
      <c r="AE633" s="14"/>
      <c r="AF633" s="24">
        <v>0.3</v>
      </c>
      <c r="AG633" s="24">
        <v>1</v>
      </c>
      <c r="AH633" s="24">
        <v>-0.1</v>
      </c>
      <c r="AI633" s="24">
        <v>0.65</v>
      </c>
      <c r="AJ633" s="24">
        <v>2.4</v>
      </c>
      <c r="AK633" s="24">
        <v>4</v>
      </c>
    </row>
    <row r="634" spans="25:37" ht="16.5" customHeight="1" thickBot="1" x14ac:dyDescent="0.3">
      <c r="Y634" s="24">
        <v>648</v>
      </c>
      <c r="Z634" s="24">
        <v>634</v>
      </c>
      <c r="AA634" s="24">
        <v>-750.11992650000002</v>
      </c>
      <c r="AB634" s="24">
        <v>3.25</v>
      </c>
      <c r="AC634" s="25">
        <v>0.67</v>
      </c>
      <c r="AD634" s="26">
        <v>0.46</v>
      </c>
      <c r="AE634" s="14"/>
      <c r="AF634" s="24">
        <v>0.45</v>
      </c>
      <c r="AG634" s="24">
        <v>1.6</v>
      </c>
      <c r="AH634" s="24">
        <v>-0.2</v>
      </c>
      <c r="AI634" s="24">
        <v>0</v>
      </c>
      <c r="AJ634" s="24">
        <v>1.5</v>
      </c>
      <c r="AK634" s="24">
        <v>-0.2</v>
      </c>
    </row>
    <row r="635" spans="25:37" ht="16.5" customHeight="1" thickBot="1" x14ac:dyDescent="0.3">
      <c r="Y635" s="24">
        <v>682</v>
      </c>
      <c r="Z635" s="24">
        <v>642</v>
      </c>
      <c r="AA635" s="24">
        <v>-818.51660919999995</v>
      </c>
      <c r="AB635" s="24">
        <v>2.2000000000000002</v>
      </c>
      <c r="AC635" s="25">
        <v>0.51</v>
      </c>
      <c r="AD635" s="26">
        <v>0.46</v>
      </c>
      <c r="AE635" s="14"/>
      <c r="AF635" s="24">
        <v>-0.25</v>
      </c>
      <c r="AG635" s="24">
        <v>2.4</v>
      </c>
      <c r="AH635" s="24">
        <v>-0.2</v>
      </c>
      <c r="AI635" s="24">
        <v>-0.1</v>
      </c>
      <c r="AJ635" s="24">
        <v>0.7</v>
      </c>
      <c r="AK635" s="24">
        <v>-0.2</v>
      </c>
    </row>
    <row r="636" spans="25:37" ht="16.5" customHeight="1" thickBot="1" x14ac:dyDescent="0.3">
      <c r="Y636" s="24">
        <v>704</v>
      </c>
      <c r="Z636" s="24">
        <v>630</v>
      </c>
      <c r="AA636" s="24">
        <v>-871.2009888</v>
      </c>
      <c r="AB636" s="24">
        <v>1.5</v>
      </c>
      <c r="AC636" s="25">
        <v>0.32</v>
      </c>
      <c r="AD636" s="26">
        <v>0.46</v>
      </c>
      <c r="AE636" s="14"/>
      <c r="AF636" s="24">
        <v>0.25</v>
      </c>
      <c r="AG636" s="24">
        <v>0.6</v>
      </c>
      <c r="AH636" s="24">
        <v>0</v>
      </c>
      <c r="AI636" s="24">
        <v>1</v>
      </c>
      <c r="AJ636" s="24">
        <v>-0.25</v>
      </c>
      <c r="AK636" s="24">
        <v>0</v>
      </c>
    </row>
    <row r="637" spans="25:37" ht="16.5" customHeight="1" thickBot="1" x14ac:dyDescent="0.3">
      <c r="Y637" s="24">
        <v>566</v>
      </c>
      <c r="Z637" s="24">
        <v>638</v>
      </c>
      <c r="AA637" s="24">
        <v>-594.35055539999996</v>
      </c>
      <c r="AB637" s="24">
        <v>5.35</v>
      </c>
      <c r="AC637" s="25">
        <v>1.1100000000000001</v>
      </c>
      <c r="AD637" s="26">
        <v>0.45</v>
      </c>
      <c r="AE637" s="24" t="s">
        <v>130</v>
      </c>
      <c r="AF637" s="24">
        <v>3.9</v>
      </c>
      <c r="AG637" s="24">
        <v>1.2</v>
      </c>
      <c r="AH637" s="24">
        <v>-2.5</v>
      </c>
      <c r="AI637" s="24">
        <v>-0.8</v>
      </c>
      <c r="AJ637" s="24">
        <v>3.75</v>
      </c>
      <c r="AK637" s="24">
        <v>4.4000000000000004</v>
      </c>
    </row>
    <row r="638" spans="25:37" ht="16.5" customHeight="1" thickBot="1" x14ac:dyDescent="0.3">
      <c r="Y638" s="24">
        <v>646</v>
      </c>
      <c r="Z638" s="24">
        <v>632</v>
      </c>
      <c r="AA638" s="24">
        <v>-745.26011659999995</v>
      </c>
      <c r="AB638" s="24">
        <v>3.35</v>
      </c>
      <c r="AC638" s="25">
        <v>0.67</v>
      </c>
      <c r="AD638" s="26">
        <v>0.45</v>
      </c>
      <c r="AE638" s="24" t="s">
        <v>126</v>
      </c>
      <c r="AF638" s="24">
        <v>0</v>
      </c>
      <c r="AG638" s="24">
        <v>0.8</v>
      </c>
      <c r="AH638" s="24">
        <v>0.2</v>
      </c>
      <c r="AI638" s="24">
        <v>0.8</v>
      </c>
      <c r="AJ638" s="24">
        <v>1.55</v>
      </c>
      <c r="AK638" s="24">
        <v>8.8000000000000007</v>
      </c>
    </row>
    <row r="639" spans="25:37" ht="16.5" customHeight="1" thickBot="1" x14ac:dyDescent="0.3">
      <c r="Y639" s="24">
        <v>615</v>
      </c>
      <c r="Z639" s="24">
        <v>622</v>
      </c>
      <c r="AA639" s="24">
        <v>-675.56893539999999</v>
      </c>
      <c r="AB639" s="24">
        <v>4.05</v>
      </c>
      <c r="AC639" s="25">
        <v>0.76</v>
      </c>
      <c r="AD639" s="26">
        <v>0.44</v>
      </c>
      <c r="AE639" s="14"/>
      <c r="AF639" s="24">
        <v>0.3</v>
      </c>
      <c r="AG639" s="24">
        <v>0.6</v>
      </c>
      <c r="AH639" s="24">
        <v>1.9</v>
      </c>
      <c r="AI639" s="24">
        <v>-1.05</v>
      </c>
      <c r="AJ639" s="24">
        <v>2.0499999999999998</v>
      </c>
      <c r="AK639" s="24">
        <v>0</v>
      </c>
    </row>
    <row r="640" spans="25:37" ht="16.5" customHeight="1" thickBot="1" x14ac:dyDescent="0.3">
      <c r="Y640" s="24">
        <v>679</v>
      </c>
      <c r="Z640" s="24">
        <v>641</v>
      </c>
      <c r="AA640" s="24">
        <v>-816.15315250000003</v>
      </c>
      <c r="AB640" s="24">
        <v>2.4</v>
      </c>
      <c r="AC640" s="25">
        <v>0.49</v>
      </c>
      <c r="AD640" s="26">
        <v>0.44</v>
      </c>
      <c r="AE640" s="14"/>
      <c r="AF640" s="24">
        <v>-0.85</v>
      </c>
      <c r="AG640" s="24">
        <v>2</v>
      </c>
      <c r="AH640" s="24">
        <v>0.6</v>
      </c>
      <c r="AI640" s="24">
        <v>0</v>
      </c>
      <c r="AJ640" s="24">
        <v>0.7</v>
      </c>
      <c r="AK640" s="24">
        <v>10.6</v>
      </c>
    </row>
    <row r="641" spans="25:37" ht="16.5" customHeight="1" thickBot="1" x14ac:dyDescent="0.3">
      <c r="Y641" s="24">
        <v>545</v>
      </c>
      <c r="Z641" s="24">
        <v>643</v>
      </c>
      <c r="AA641" s="24">
        <v>-531.17932129999997</v>
      </c>
      <c r="AB641" s="24">
        <v>6</v>
      </c>
      <c r="AC641" s="25">
        <v>1.28</v>
      </c>
      <c r="AD641" s="26">
        <v>0.43</v>
      </c>
      <c r="AE641" s="14"/>
      <c r="AF641" s="24">
        <v>1.35</v>
      </c>
      <c r="AG641" s="24">
        <v>1</v>
      </c>
      <c r="AH641" s="24">
        <v>-0.85</v>
      </c>
      <c r="AI641" s="24">
        <v>0.2</v>
      </c>
      <c r="AJ641" s="24">
        <v>4.7</v>
      </c>
      <c r="AK641" s="24">
        <v>4.5999999999999996</v>
      </c>
    </row>
    <row r="642" spans="25:37" ht="16.5" customHeight="1" thickBot="1" x14ac:dyDescent="0.3">
      <c r="Y642" s="24">
        <v>567</v>
      </c>
      <c r="Z642" s="24">
        <v>648</v>
      </c>
      <c r="AA642" s="24">
        <v>-594.90025709999998</v>
      </c>
      <c r="AB642" s="24">
        <v>5.35</v>
      </c>
      <c r="AC642" s="25">
        <v>1.1200000000000001</v>
      </c>
      <c r="AD642" s="26">
        <v>0.43</v>
      </c>
      <c r="AE642" s="14"/>
      <c r="AF642" s="24">
        <v>-0.5</v>
      </c>
      <c r="AG642" s="24">
        <v>1.2</v>
      </c>
      <c r="AH642" s="24">
        <v>0</v>
      </c>
      <c r="AI642" s="24">
        <v>1</v>
      </c>
      <c r="AJ642" s="24">
        <v>3.9</v>
      </c>
      <c r="AK642" s="24">
        <v>2.6</v>
      </c>
    </row>
    <row r="643" spans="25:37" ht="16.5" customHeight="1" thickBot="1" x14ac:dyDescent="0.3">
      <c r="Y643" s="24">
        <v>706</v>
      </c>
      <c r="Z643" s="24">
        <v>655</v>
      </c>
      <c r="AA643" s="24">
        <v>-885.12602230000005</v>
      </c>
      <c r="AB643" s="24">
        <v>1.4</v>
      </c>
      <c r="AC643" s="25">
        <v>0.34</v>
      </c>
      <c r="AD643" s="26">
        <v>0.43</v>
      </c>
      <c r="AE643" s="14"/>
      <c r="AF643" s="24">
        <v>-0.15</v>
      </c>
      <c r="AG643" s="24">
        <v>2</v>
      </c>
      <c r="AH643" s="24">
        <v>-0.6</v>
      </c>
      <c r="AI643" s="24">
        <v>0.45</v>
      </c>
      <c r="AJ643" s="24">
        <v>0</v>
      </c>
      <c r="AK643" s="24">
        <v>3.4</v>
      </c>
    </row>
    <row r="644" spans="25:37" ht="16.5" customHeight="1" thickBot="1" x14ac:dyDescent="0.3">
      <c r="Y644" s="24">
        <v>493</v>
      </c>
      <c r="Z644" s="24">
        <v>637</v>
      </c>
      <c r="AA644" s="24">
        <v>-437.54955289999998</v>
      </c>
      <c r="AB644" s="24">
        <v>7.5</v>
      </c>
      <c r="AC644" s="25">
        <v>1.51</v>
      </c>
      <c r="AD644" s="26">
        <v>0.41</v>
      </c>
      <c r="AE644" s="14"/>
      <c r="AF644" s="24">
        <v>1</v>
      </c>
      <c r="AG644" s="24">
        <v>0.8</v>
      </c>
      <c r="AH644" s="24">
        <v>-0.1</v>
      </c>
      <c r="AI644" s="24">
        <v>-0.05</v>
      </c>
      <c r="AJ644" s="24">
        <v>5.9</v>
      </c>
      <c r="AK644" s="24">
        <v>7.8</v>
      </c>
    </row>
    <row r="645" spans="25:37" ht="16.5" customHeight="1" thickBot="1" x14ac:dyDescent="0.3">
      <c r="Y645" s="24">
        <v>633</v>
      </c>
      <c r="Z645" s="24">
        <v>626</v>
      </c>
      <c r="AA645" s="24">
        <v>-706.94425960000001</v>
      </c>
      <c r="AB645" s="24">
        <v>3.7</v>
      </c>
      <c r="AC645" s="25">
        <v>0.7</v>
      </c>
      <c r="AD645" s="26">
        <v>0.41</v>
      </c>
      <c r="AE645" s="14"/>
      <c r="AF645" s="24">
        <v>1.2</v>
      </c>
      <c r="AG645" s="24">
        <v>0.6</v>
      </c>
      <c r="AH645" s="24">
        <v>0.85</v>
      </c>
      <c r="AI645" s="24">
        <v>-1</v>
      </c>
      <c r="AJ645" s="24">
        <v>1.85</v>
      </c>
      <c r="AK645" s="24">
        <v>0.8</v>
      </c>
    </row>
    <row r="646" spans="25:37" ht="16.5" customHeight="1" thickBot="1" x14ac:dyDescent="0.3">
      <c r="Y646" s="24">
        <v>650</v>
      </c>
      <c r="Z646" s="24">
        <v>639</v>
      </c>
      <c r="AA646" s="24">
        <v>-752.81014249999998</v>
      </c>
      <c r="AB646" s="24">
        <v>3.2</v>
      </c>
      <c r="AC646" s="25">
        <v>0.64</v>
      </c>
      <c r="AD646" s="26">
        <v>0.41</v>
      </c>
      <c r="AE646" s="14"/>
      <c r="AF646" s="24">
        <v>1.1499999999999999</v>
      </c>
      <c r="AG646" s="24">
        <v>1</v>
      </c>
      <c r="AH646" s="24">
        <v>-0.3</v>
      </c>
      <c r="AI646" s="24">
        <v>-0.2</v>
      </c>
      <c r="AJ646" s="24">
        <v>1.55</v>
      </c>
      <c r="AK646" s="24">
        <v>-0.6</v>
      </c>
    </row>
    <row r="647" spans="25:37" ht="16.5" customHeight="1" thickBot="1" x14ac:dyDescent="0.3">
      <c r="Y647" s="24">
        <v>653</v>
      </c>
      <c r="Z647" s="24">
        <v>656</v>
      </c>
      <c r="AA647" s="24">
        <v>-757.03816989999996</v>
      </c>
      <c r="AB647" s="24">
        <v>3.15</v>
      </c>
      <c r="AC647" s="25">
        <v>0.69</v>
      </c>
      <c r="AD647" s="26">
        <v>0.41</v>
      </c>
      <c r="AE647" s="14"/>
      <c r="AF647" s="24">
        <v>-0.1</v>
      </c>
      <c r="AG647" s="24">
        <v>0.8</v>
      </c>
      <c r="AH647" s="24">
        <v>-0.7</v>
      </c>
      <c r="AI647" s="24">
        <v>1.65</v>
      </c>
      <c r="AJ647" s="24">
        <v>1.8</v>
      </c>
      <c r="AK647" s="24">
        <v>0.6</v>
      </c>
    </row>
    <row r="648" spans="25:37" ht="16.5" customHeight="1" thickBot="1" x14ac:dyDescent="0.3">
      <c r="Y648" s="24">
        <v>666</v>
      </c>
      <c r="Z648" s="24">
        <v>652</v>
      </c>
      <c r="AA648" s="24">
        <v>-795.62901309999995</v>
      </c>
      <c r="AB648" s="24">
        <v>2.7</v>
      </c>
      <c r="AC648" s="25">
        <v>0.56000000000000005</v>
      </c>
      <c r="AD648" s="26">
        <v>0.4</v>
      </c>
      <c r="AE648" s="14"/>
      <c r="AF648" s="24">
        <v>-0.65</v>
      </c>
      <c r="AG648" s="24">
        <v>2</v>
      </c>
      <c r="AH648" s="24">
        <v>0.25</v>
      </c>
      <c r="AI648" s="24">
        <v>0</v>
      </c>
      <c r="AJ648" s="24">
        <v>1.2</v>
      </c>
      <c r="AK648" s="24">
        <v>0</v>
      </c>
    </row>
    <row r="649" spans="25:37" ht="16.5" customHeight="1" thickBot="1" x14ac:dyDescent="0.3">
      <c r="Y649" s="24">
        <v>695</v>
      </c>
      <c r="Z649" s="24">
        <v>636</v>
      </c>
      <c r="AA649" s="24">
        <v>-845.89388280000003</v>
      </c>
      <c r="AB649" s="24">
        <v>1.8</v>
      </c>
      <c r="AC649" s="25">
        <v>0.36</v>
      </c>
      <c r="AD649" s="26">
        <v>0.4</v>
      </c>
      <c r="AE649" s="14"/>
      <c r="AF649" s="24">
        <v>0.45</v>
      </c>
      <c r="AG649" s="24">
        <v>1.2</v>
      </c>
      <c r="AH649" s="24">
        <v>0.55000000000000004</v>
      </c>
      <c r="AI649" s="24">
        <v>-0.6</v>
      </c>
      <c r="AJ649" s="24">
        <v>0.2</v>
      </c>
      <c r="AK649" s="24">
        <v>3</v>
      </c>
    </row>
    <row r="650" spans="25:37" ht="16.5" customHeight="1" thickBot="1" x14ac:dyDescent="0.3">
      <c r="Y650" s="24">
        <v>710</v>
      </c>
      <c r="Z650" s="24">
        <v>647</v>
      </c>
      <c r="AA650" s="24">
        <v>-896.05463789999999</v>
      </c>
      <c r="AB650" s="24">
        <v>1.3</v>
      </c>
      <c r="AC650" s="25">
        <v>0.26</v>
      </c>
      <c r="AD650" s="26">
        <v>0.4</v>
      </c>
      <c r="AE650" s="14"/>
      <c r="AF650" s="24">
        <v>0.2</v>
      </c>
      <c r="AG650" s="24">
        <v>2.6</v>
      </c>
      <c r="AH650" s="24">
        <v>0.2</v>
      </c>
      <c r="AI650" s="24">
        <v>-1.4</v>
      </c>
      <c r="AJ650" s="24">
        <v>-0.3</v>
      </c>
      <c r="AK650" s="24">
        <v>0.2</v>
      </c>
    </row>
    <row r="651" spans="25:37" ht="16.5" customHeight="1" thickBot="1" x14ac:dyDescent="0.3">
      <c r="Y651" s="24">
        <v>720</v>
      </c>
      <c r="Z651" s="24">
        <v>665</v>
      </c>
      <c r="AA651" s="24">
        <v>-920.19643399999995</v>
      </c>
      <c r="AB651" s="24">
        <v>1</v>
      </c>
      <c r="AC651" s="25">
        <v>0.27</v>
      </c>
      <c r="AD651" s="26">
        <v>0.4</v>
      </c>
      <c r="AE651" s="14"/>
      <c r="AF651" s="24">
        <v>-0.35</v>
      </c>
      <c r="AG651" s="24">
        <v>2.8</v>
      </c>
      <c r="AH651" s="24">
        <v>-0.85</v>
      </c>
      <c r="AI651" s="24">
        <v>0</v>
      </c>
      <c r="AJ651" s="24">
        <v>-0.25</v>
      </c>
      <c r="AK651" s="24">
        <v>0.6</v>
      </c>
    </row>
    <row r="652" spans="25:37" ht="16.5" customHeight="1" thickBot="1" x14ac:dyDescent="0.3">
      <c r="Y652" s="24">
        <v>417</v>
      </c>
      <c r="Z652" s="24">
        <v>649</v>
      </c>
      <c r="AA652" s="24">
        <v>-293.65693659999999</v>
      </c>
      <c r="AB652" s="24">
        <v>9.0500000000000007</v>
      </c>
      <c r="AC652" s="25">
        <v>1.93</v>
      </c>
      <c r="AD652" s="26">
        <v>0.39</v>
      </c>
      <c r="AE652" s="14"/>
      <c r="AF652" s="24">
        <v>0.4</v>
      </c>
      <c r="AG652" s="24">
        <v>1</v>
      </c>
      <c r="AH652" s="24">
        <v>-0.05</v>
      </c>
      <c r="AI652" s="24">
        <v>0.2</v>
      </c>
      <c r="AJ652" s="24">
        <v>8.1</v>
      </c>
      <c r="AK652" s="24">
        <v>12.4</v>
      </c>
    </row>
    <row r="653" spans="25:37" ht="16.5" customHeight="1" thickBot="1" x14ac:dyDescent="0.3">
      <c r="Y653" s="24">
        <v>639</v>
      </c>
      <c r="Z653" s="24">
        <v>646</v>
      </c>
      <c r="AA653" s="24">
        <v>-726.86821750000001</v>
      </c>
      <c r="AB653" s="24">
        <v>3.45</v>
      </c>
      <c r="AC653" s="25">
        <v>0.71</v>
      </c>
      <c r="AD653" s="26">
        <v>0.39</v>
      </c>
      <c r="AE653" s="14"/>
      <c r="AF653" s="24">
        <v>-0.15</v>
      </c>
      <c r="AG653" s="24">
        <v>0.4</v>
      </c>
      <c r="AH653" s="24">
        <v>0.45</v>
      </c>
      <c r="AI653" s="24">
        <v>0.85</v>
      </c>
      <c r="AJ653" s="24">
        <v>2</v>
      </c>
      <c r="AK653" s="24">
        <v>2</v>
      </c>
    </row>
    <row r="654" spans="25:37" ht="16.5" customHeight="1" thickBot="1" x14ac:dyDescent="0.3">
      <c r="Y654" s="24">
        <v>668</v>
      </c>
      <c r="Z654" s="24">
        <v>662</v>
      </c>
      <c r="AA654" s="24">
        <v>-798.58168030000002</v>
      </c>
      <c r="AB654" s="24">
        <v>2.65</v>
      </c>
      <c r="AC654" s="25">
        <v>0.59</v>
      </c>
      <c r="AD654" s="26">
        <v>0.39</v>
      </c>
      <c r="AE654" s="14"/>
      <c r="AF654" s="24">
        <v>0.25</v>
      </c>
      <c r="AG654" s="24">
        <v>1.4</v>
      </c>
      <c r="AH654" s="24">
        <v>-1.1000000000000001</v>
      </c>
      <c r="AI654" s="24">
        <v>1</v>
      </c>
      <c r="AJ654" s="24">
        <v>1.4</v>
      </c>
      <c r="AK654" s="24">
        <v>1.2</v>
      </c>
    </row>
    <row r="655" spans="25:37" ht="16.5" customHeight="1" thickBot="1" x14ac:dyDescent="0.3">
      <c r="Y655" s="24">
        <v>729</v>
      </c>
      <c r="Z655" s="24">
        <v>668</v>
      </c>
      <c r="AA655" s="24">
        <v>-950.09697719999997</v>
      </c>
      <c r="AB655" s="24">
        <v>0.65</v>
      </c>
      <c r="AC655" s="25">
        <v>0.18</v>
      </c>
      <c r="AD655" s="26">
        <v>0.39</v>
      </c>
      <c r="AE655" s="14"/>
      <c r="AF655" s="24">
        <v>-0.95</v>
      </c>
      <c r="AG655" s="24">
        <v>2.2000000000000002</v>
      </c>
      <c r="AH655" s="24">
        <v>-0.45</v>
      </c>
      <c r="AI655" s="24">
        <v>0.75</v>
      </c>
      <c r="AJ655" s="24">
        <v>-0.65</v>
      </c>
      <c r="AK655" s="24">
        <v>-1.2</v>
      </c>
    </row>
    <row r="656" spans="25:37" ht="16.5" customHeight="1" thickBot="1" x14ac:dyDescent="0.3">
      <c r="Y656" s="24">
        <v>738</v>
      </c>
      <c r="Z656" s="24">
        <v>657</v>
      </c>
      <c r="AA656" s="24">
        <v>-1004.3584059999999</v>
      </c>
      <c r="AB656" s="24">
        <v>-0.05</v>
      </c>
      <c r="AC656" s="25">
        <v>-0.01</v>
      </c>
      <c r="AD656" s="26">
        <v>0.39</v>
      </c>
      <c r="AE656" s="14"/>
      <c r="AF656" s="24">
        <v>1.65</v>
      </c>
      <c r="AG656" s="24">
        <v>2.4</v>
      </c>
      <c r="AH656" s="24">
        <v>-1.3</v>
      </c>
      <c r="AI656" s="24">
        <v>-1.2</v>
      </c>
      <c r="AJ656" s="24">
        <v>-1.6</v>
      </c>
      <c r="AK656" s="24">
        <v>6</v>
      </c>
    </row>
    <row r="657" spans="25:37" ht="16.5" customHeight="1" thickBot="1" x14ac:dyDescent="0.3">
      <c r="Y657" s="24">
        <v>527</v>
      </c>
      <c r="Z657" s="24">
        <v>629</v>
      </c>
      <c r="AA657" s="24">
        <v>-499.4777431</v>
      </c>
      <c r="AB657" s="24">
        <v>6.4</v>
      </c>
      <c r="AC657" s="25">
        <v>1.28</v>
      </c>
      <c r="AD657" s="26">
        <v>0.38</v>
      </c>
      <c r="AE657" s="14"/>
      <c r="AF657" s="24">
        <v>0.3</v>
      </c>
      <c r="AG657" s="24">
        <v>0.8</v>
      </c>
      <c r="AH657" s="24">
        <v>1.4</v>
      </c>
      <c r="AI657" s="24">
        <v>-1</v>
      </c>
      <c r="AJ657" s="24">
        <v>4.9000000000000004</v>
      </c>
      <c r="AK657" s="24">
        <v>3.2</v>
      </c>
    </row>
    <row r="658" spans="25:37" ht="16.5" customHeight="1" thickBot="1" x14ac:dyDescent="0.3">
      <c r="Y658" s="24">
        <v>677</v>
      </c>
      <c r="Z658" s="24">
        <v>635</v>
      </c>
      <c r="AA658" s="24">
        <v>-811.87187960000006</v>
      </c>
      <c r="AB658" s="24">
        <v>2.4500000000000002</v>
      </c>
      <c r="AC658" s="25">
        <v>0.43</v>
      </c>
      <c r="AD658" s="26">
        <v>0.38</v>
      </c>
      <c r="AE658" s="14"/>
      <c r="AF658" s="24">
        <v>0.45</v>
      </c>
      <c r="AG658" s="24">
        <v>0.2</v>
      </c>
      <c r="AH658" s="24">
        <v>0.85</v>
      </c>
      <c r="AI658" s="24">
        <v>0</v>
      </c>
      <c r="AJ658" s="24">
        <v>0.65</v>
      </c>
      <c r="AK658" s="24">
        <v>3.4</v>
      </c>
    </row>
    <row r="659" spans="25:37" ht="16.5" customHeight="1" thickBot="1" x14ac:dyDescent="0.3">
      <c r="Y659" s="24">
        <v>685</v>
      </c>
      <c r="Z659" s="24">
        <v>669</v>
      </c>
      <c r="AA659" s="24">
        <v>-827.10695650000002</v>
      </c>
      <c r="AB659" s="24">
        <v>2.15</v>
      </c>
      <c r="AC659" s="25">
        <v>0.52</v>
      </c>
      <c r="AD659" s="26">
        <v>0.38</v>
      </c>
      <c r="AE659" s="14"/>
      <c r="AF659" s="24">
        <v>1.6</v>
      </c>
      <c r="AG659" s="24">
        <v>1.4</v>
      </c>
      <c r="AH659" s="24">
        <v>-2.1</v>
      </c>
      <c r="AI659" s="24">
        <v>0.6</v>
      </c>
      <c r="AJ659" s="24">
        <v>1.1000000000000001</v>
      </c>
      <c r="AK659" s="24">
        <v>3</v>
      </c>
    </row>
    <row r="660" spans="25:37" ht="16.5" customHeight="1" thickBot="1" x14ac:dyDescent="0.3">
      <c r="Y660" s="24">
        <v>568</v>
      </c>
      <c r="Z660" s="24">
        <v>661</v>
      </c>
      <c r="AA660" s="24">
        <v>-596.51897429999997</v>
      </c>
      <c r="AB660" s="24">
        <v>5.3</v>
      </c>
      <c r="AC660" s="25">
        <v>1.1299999999999999</v>
      </c>
      <c r="AD660" s="26">
        <v>0.36</v>
      </c>
      <c r="AE660" s="14"/>
      <c r="AF660" s="24">
        <v>-1</v>
      </c>
      <c r="AG660" s="24">
        <v>2.4</v>
      </c>
      <c r="AH660" s="24">
        <v>0.25</v>
      </c>
      <c r="AI660" s="24">
        <v>-0.2</v>
      </c>
      <c r="AJ660" s="24">
        <v>4.2</v>
      </c>
      <c r="AK660" s="24">
        <v>4.4000000000000004</v>
      </c>
    </row>
    <row r="661" spans="25:37" ht="16.5" customHeight="1" thickBot="1" x14ac:dyDescent="0.3">
      <c r="Y661" s="24">
        <v>628</v>
      </c>
      <c r="Z661" s="24">
        <v>627</v>
      </c>
      <c r="AA661" s="24">
        <v>-703.08740999999998</v>
      </c>
      <c r="AB661" s="24">
        <v>3.8</v>
      </c>
      <c r="AC661" s="25">
        <v>0.69</v>
      </c>
      <c r="AD661" s="26">
        <v>0.36</v>
      </c>
      <c r="AE661" s="14"/>
      <c r="AF661" s="24">
        <v>1.8</v>
      </c>
      <c r="AG661" s="24">
        <v>-0.8</v>
      </c>
      <c r="AH661" s="24">
        <v>0.65</v>
      </c>
      <c r="AI661" s="24">
        <v>-0.2</v>
      </c>
      <c r="AJ661" s="24">
        <v>2</v>
      </c>
      <c r="AK661" s="24">
        <v>4.5999999999999996</v>
      </c>
    </row>
    <row r="662" spans="25:37" ht="16.5" customHeight="1" thickBot="1" x14ac:dyDescent="0.3">
      <c r="Y662" s="24">
        <v>700</v>
      </c>
      <c r="Z662" s="24">
        <v>650</v>
      </c>
      <c r="AA662" s="24">
        <v>-862.0470047</v>
      </c>
      <c r="AB662" s="24">
        <v>1.6</v>
      </c>
      <c r="AC662" s="25">
        <v>0.33</v>
      </c>
      <c r="AD662" s="26">
        <v>0.36</v>
      </c>
      <c r="AE662" s="14"/>
      <c r="AF662" s="24">
        <v>0</v>
      </c>
      <c r="AG662" s="24">
        <v>0.2</v>
      </c>
      <c r="AH662" s="24">
        <v>0.4</v>
      </c>
      <c r="AI662" s="24">
        <v>0.85</v>
      </c>
      <c r="AJ662" s="24">
        <v>0.2</v>
      </c>
      <c r="AK662" s="24">
        <v>6.2</v>
      </c>
    </row>
    <row r="663" spans="25:37" ht="16.5" customHeight="1" thickBot="1" x14ac:dyDescent="0.3">
      <c r="Y663" s="24">
        <v>662</v>
      </c>
      <c r="Z663" s="24">
        <v>660</v>
      </c>
      <c r="AA663" s="24">
        <v>-783.94677730000001</v>
      </c>
      <c r="AB663" s="24">
        <v>2.85</v>
      </c>
      <c r="AC663" s="25">
        <v>0.59</v>
      </c>
      <c r="AD663" s="26">
        <v>0.35</v>
      </c>
      <c r="AE663" s="14"/>
      <c r="AF663" s="24">
        <v>0.05</v>
      </c>
      <c r="AG663" s="24">
        <v>1.2</v>
      </c>
      <c r="AH663" s="24">
        <v>-0.25</v>
      </c>
      <c r="AI663" s="24">
        <v>0.4</v>
      </c>
      <c r="AJ663" s="24">
        <v>1.55</v>
      </c>
      <c r="AK663" s="24">
        <v>1.6</v>
      </c>
    </row>
    <row r="664" spans="25:37" ht="16.5" customHeight="1" thickBot="1" x14ac:dyDescent="0.3">
      <c r="Y664" s="24">
        <v>649</v>
      </c>
      <c r="Z664" s="24">
        <v>654</v>
      </c>
      <c r="AA664" s="24">
        <v>-750.50697330000003</v>
      </c>
      <c r="AB664" s="24">
        <v>3.2</v>
      </c>
      <c r="AC664" s="25">
        <v>0.64</v>
      </c>
      <c r="AD664" s="26">
        <v>0.34</v>
      </c>
      <c r="AE664" s="24" t="s">
        <v>126</v>
      </c>
      <c r="AF664" s="24">
        <v>0.45</v>
      </c>
      <c r="AG664" s="24">
        <v>1.2</v>
      </c>
      <c r="AH664" s="24">
        <v>0.3</v>
      </c>
      <c r="AI664" s="24">
        <v>-0.6</v>
      </c>
      <c r="AJ664" s="24">
        <v>1.85</v>
      </c>
      <c r="AK664" s="24">
        <v>-0.2</v>
      </c>
    </row>
    <row r="665" spans="25:37" ht="16.5" customHeight="1" thickBot="1" x14ac:dyDescent="0.3">
      <c r="Y665" s="24">
        <v>654</v>
      </c>
      <c r="Z665" s="24">
        <v>667</v>
      </c>
      <c r="AA665" s="24">
        <v>-759.6313553</v>
      </c>
      <c r="AB665" s="24">
        <v>3.1</v>
      </c>
      <c r="AC665" s="25">
        <v>0.67</v>
      </c>
      <c r="AD665" s="26">
        <v>0.34</v>
      </c>
      <c r="AE665" s="24" t="s">
        <v>126</v>
      </c>
      <c r="AF665" s="24">
        <v>0.5</v>
      </c>
      <c r="AG665" s="24">
        <v>1.2</v>
      </c>
      <c r="AH665" s="24">
        <v>-0.75</v>
      </c>
      <c r="AI665" s="24">
        <v>0.4</v>
      </c>
      <c r="AJ665" s="24">
        <v>2</v>
      </c>
      <c r="AK665" s="24">
        <v>4.5999999999999996</v>
      </c>
    </row>
    <row r="666" spans="25:37" ht="16.5" customHeight="1" thickBot="1" x14ac:dyDescent="0.3">
      <c r="Y666" s="24">
        <v>597</v>
      </c>
      <c r="Z666" s="24">
        <v>658</v>
      </c>
      <c r="AA666" s="24">
        <v>-642.23411009999995</v>
      </c>
      <c r="AB666" s="24">
        <v>4.4000000000000004</v>
      </c>
      <c r="AC666" s="25">
        <v>0.95</v>
      </c>
      <c r="AD666" s="26">
        <v>0.33</v>
      </c>
      <c r="AE666" s="14"/>
      <c r="AF666" s="24">
        <v>-0.4</v>
      </c>
      <c r="AG666" s="24">
        <v>1.4</v>
      </c>
      <c r="AH666" s="24">
        <v>0.7</v>
      </c>
      <c r="AI666" s="24">
        <v>-0.4</v>
      </c>
      <c r="AJ666" s="24">
        <v>3.45</v>
      </c>
      <c r="AK666" s="24">
        <v>5.2</v>
      </c>
    </row>
    <row r="667" spans="25:37" ht="16.5" customHeight="1" thickBot="1" x14ac:dyDescent="0.3">
      <c r="Y667" s="24">
        <v>656</v>
      </c>
      <c r="Z667" s="24">
        <v>659</v>
      </c>
      <c r="AA667" s="24">
        <v>-768.71412659999999</v>
      </c>
      <c r="AB667" s="24">
        <v>3</v>
      </c>
      <c r="AC667" s="25">
        <v>0.6</v>
      </c>
      <c r="AD667" s="26">
        <v>0.33</v>
      </c>
      <c r="AE667" s="24" t="s">
        <v>137</v>
      </c>
      <c r="AF667" s="24">
        <v>0.6</v>
      </c>
      <c r="AG667" s="24">
        <v>0.8</v>
      </c>
      <c r="AH667" s="24">
        <v>-0.05</v>
      </c>
      <c r="AI667" s="24">
        <v>-0.05</v>
      </c>
      <c r="AJ667" s="24">
        <v>1.7</v>
      </c>
      <c r="AK667" s="24">
        <v>2</v>
      </c>
    </row>
    <row r="668" spans="25:37" ht="16.5" customHeight="1" thickBot="1" x14ac:dyDescent="0.3">
      <c r="Y668" s="24">
        <v>658</v>
      </c>
      <c r="Z668" s="24">
        <v>666</v>
      </c>
      <c r="AA668" s="24">
        <v>-773.76769260000003</v>
      </c>
      <c r="AB668" s="24">
        <v>2.95</v>
      </c>
      <c r="AC668" s="25">
        <v>0.62</v>
      </c>
      <c r="AD668" s="26">
        <v>0.33</v>
      </c>
      <c r="AE668" s="14"/>
      <c r="AF668" s="24">
        <v>-0.75</v>
      </c>
      <c r="AG668" s="24">
        <v>1.4</v>
      </c>
      <c r="AH668" s="24">
        <v>0.25</v>
      </c>
      <c r="AI668" s="24">
        <v>0.4</v>
      </c>
      <c r="AJ668" s="24">
        <v>1.8</v>
      </c>
      <c r="AK668" s="24">
        <v>13.8</v>
      </c>
    </row>
    <row r="669" spans="25:37" ht="16.5" customHeight="1" thickBot="1" x14ac:dyDescent="0.3">
      <c r="Y669" s="24">
        <v>707</v>
      </c>
      <c r="Z669" s="24">
        <v>651</v>
      </c>
      <c r="AA669" s="24">
        <v>-885.43880460000003</v>
      </c>
      <c r="AB669" s="24">
        <v>1.35</v>
      </c>
      <c r="AC669" s="25">
        <v>0.24</v>
      </c>
      <c r="AD669" s="26">
        <v>0.33</v>
      </c>
      <c r="AE669" s="14"/>
      <c r="AF669" s="24">
        <v>0.65</v>
      </c>
      <c r="AG669" s="24">
        <v>0.4</v>
      </c>
      <c r="AH669" s="24">
        <v>0.5</v>
      </c>
      <c r="AI669" s="24">
        <v>-0.25</v>
      </c>
      <c r="AJ669" s="24">
        <v>-0.1</v>
      </c>
      <c r="AK669" s="24">
        <v>3.2</v>
      </c>
    </row>
    <row r="670" spans="25:37" ht="16.5" customHeight="1" thickBot="1" x14ac:dyDescent="0.3">
      <c r="Y670" s="24">
        <v>750</v>
      </c>
      <c r="Z670" s="24">
        <v>684</v>
      </c>
      <c r="AA670" s="24">
        <v>-1045.6409839999999</v>
      </c>
      <c r="AB670" s="24">
        <v>-0.45</v>
      </c>
      <c r="AC670" s="25">
        <v>-0.08</v>
      </c>
      <c r="AD670" s="26">
        <v>0.33</v>
      </c>
      <c r="AE670" s="24" t="s">
        <v>118</v>
      </c>
      <c r="AF670" s="24">
        <v>-1.05</v>
      </c>
      <c r="AG670" s="24">
        <v>2.4</v>
      </c>
      <c r="AH670" s="24">
        <v>-0.45</v>
      </c>
      <c r="AI670" s="24">
        <v>0.4</v>
      </c>
      <c r="AJ670" s="24">
        <v>-1.7</v>
      </c>
      <c r="AK670" s="24">
        <v>6.6</v>
      </c>
    </row>
    <row r="671" spans="25:37" ht="16.5" customHeight="1" thickBot="1" x14ac:dyDescent="0.3">
      <c r="Y671" s="24">
        <v>593</v>
      </c>
      <c r="Z671" s="24">
        <v>682</v>
      </c>
      <c r="AA671" s="24">
        <v>-640.15160749999995</v>
      </c>
      <c r="AB671" s="24">
        <v>4.5999999999999996</v>
      </c>
      <c r="AC671" s="25">
        <v>1.02</v>
      </c>
      <c r="AD671" s="26">
        <v>0.3</v>
      </c>
      <c r="AE671" s="14"/>
      <c r="AF671" s="24">
        <v>0.1</v>
      </c>
      <c r="AG671" s="24">
        <v>1.6</v>
      </c>
      <c r="AH671" s="24">
        <v>-0.75</v>
      </c>
      <c r="AI671" s="24">
        <v>0.25</v>
      </c>
      <c r="AJ671" s="24">
        <v>3.9</v>
      </c>
      <c r="AK671" s="24">
        <v>11.8</v>
      </c>
    </row>
    <row r="672" spans="25:37" ht="16.5" customHeight="1" thickBot="1" x14ac:dyDescent="0.3">
      <c r="Y672" s="24">
        <v>606</v>
      </c>
      <c r="Z672" s="24">
        <v>671</v>
      </c>
      <c r="AA672" s="24">
        <v>-656.45454840000002</v>
      </c>
      <c r="AB672" s="24">
        <v>4.25</v>
      </c>
      <c r="AC672" s="25">
        <v>0.94</v>
      </c>
      <c r="AD672" s="26">
        <v>0.3</v>
      </c>
      <c r="AE672" s="14"/>
      <c r="AF672" s="24">
        <v>2.5</v>
      </c>
      <c r="AG672" s="24">
        <v>0.6</v>
      </c>
      <c r="AH672" s="24">
        <v>-1.75</v>
      </c>
      <c r="AI672" s="24">
        <v>-0.15</v>
      </c>
      <c r="AJ672" s="24">
        <v>3.5</v>
      </c>
      <c r="AK672" s="24">
        <v>3</v>
      </c>
    </row>
    <row r="673" spans="25:37" ht="16.5" customHeight="1" thickBot="1" x14ac:dyDescent="0.3">
      <c r="Y673" s="24">
        <v>610</v>
      </c>
      <c r="Z673" s="24">
        <v>670</v>
      </c>
      <c r="AA673" s="24">
        <v>-661.97348</v>
      </c>
      <c r="AB673" s="24">
        <v>4.0999999999999996</v>
      </c>
      <c r="AC673" s="25">
        <v>0.92</v>
      </c>
      <c r="AD673" s="26">
        <v>0.3</v>
      </c>
      <c r="AE673" s="24" t="s">
        <v>137</v>
      </c>
      <c r="AF673" s="24">
        <v>-0.05</v>
      </c>
      <c r="AG673" s="24">
        <v>1.2</v>
      </c>
      <c r="AH673" s="24">
        <v>0</v>
      </c>
      <c r="AI673" s="24">
        <v>0.05</v>
      </c>
      <c r="AJ673" s="24">
        <v>3.4</v>
      </c>
      <c r="AK673" s="24">
        <v>0.4</v>
      </c>
    </row>
    <row r="674" spans="25:37" ht="16.5" customHeight="1" thickBot="1" x14ac:dyDescent="0.3">
      <c r="Y674" s="24">
        <v>627</v>
      </c>
      <c r="Z674" s="24">
        <v>653</v>
      </c>
      <c r="AA674" s="24">
        <v>-702.85990619999995</v>
      </c>
      <c r="AB674" s="24">
        <v>3.95</v>
      </c>
      <c r="AC674" s="25">
        <v>0.74</v>
      </c>
      <c r="AD674" s="26">
        <v>0.3</v>
      </c>
      <c r="AE674" s="14"/>
      <c r="AF674" s="24">
        <v>2.4</v>
      </c>
      <c r="AG674" s="24">
        <v>0.2</v>
      </c>
      <c r="AH674" s="24">
        <v>-0.45</v>
      </c>
      <c r="AI674" s="24">
        <v>-0.95</v>
      </c>
      <c r="AJ674" s="24">
        <v>2.5</v>
      </c>
      <c r="AK674" s="24">
        <v>3.2</v>
      </c>
    </row>
    <row r="675" spans="25:37" ht="16.5" customHeight="1" thickBot="1" x14ac:dyDescent="0.3">
      <c r="Y675" s="24">
        <v>638</v>
      </c>
      <c r="Z675" s="24">
        <v>663</v>
      </c>
      <c r="AA675" s="24">
        <v>-724.86210630000005</v>
      </c>
      <c r="AB675" s="24">
        <v>3.5</v>
      </c>
      <c r="AC675" s="25">
        <v>0.73</v>
      </c>
      <c r="AD675" s="26">
        <v>0.3</v>
      </c>
      <c r="AE675" s="14"/>
      <c r="AF675" s="24">
        <v>-0.55000000000000004</v>
      </c>
      <c r="AG675" s="24">
        <v>1</v>
      </c>
      <c r="AH675" s="24">
        <v>0.55000000000000004</v>
      </c>
      <c r="AI675" s="24">
        <v>0.2</v>
      </c>
      <c r="AJ675" s="24">
        <v>2.4500000000000002</v>
      </c>
      <c r="AK675" s="24">
        <v>5.4</v>
      </c>
    </row>
    <row r="676" spans="25:37" ht="16.5" customHeight="1" thickBot="1" x14ac:dyDescent="0.3">
      <c r="Y676" s="24">
        <v>690</v>
      </c>
      <c r="Z676" s="24">
        <v>640</v>
      </c>
      <c r="AA676" s="24">
        <v>-836.53407479999998</v>
      </c>
      <c r="AB676" s="24">
        <v>2.0499999999999998</v>
      </c>
      <c r="AC676" s="25">
        <v>0.32</v>
      </c>
      <c r="AD676" s="26">
        <v>0.3</v>
      </c>
      <c r="AE676" s="14"/>
      <c r="AF676" s="24">
        <v>1.95</v>
      </c>
      <c r="AG676" s="24">
        <v>-1.4</v>
      </c>
      <c r="AH676" s="24">
        <v>0.45</v>
      </c>
      <c r="AI676" s="24">
        <v>0.2</v>
      </c>
      <c r="AJ676" s="24">
        <v>0.4</v>
      </c>
      <c r="AK676" s="24">
        <v>0.2</v>
      </c>
    </row>
    <row r="677" spans="25:37" ht="16.5" customHeight="1" thickBot="1" x14ac:dyDescent="0.3">
      <c r="Y677" s="24">
        <v>713</v>
      </c>
      <c r="Z677" s="24">
        <v>672</v>
      </c>
      <c r="AA677" s="24">
        <v>-908.01446529999998</v>
      </c>
      <c r="AB677" s="24">
        <v>1.25</v>
      </c>
      <c r="AC677" s="25">
        <v>0.24</v>
      </c>
      <c r="AD677" s="26">
        <v>0.3</v>
      </c>
      <c r="AE677" s="14"/>
      <c r="AF677" s="24">
        <v>-0.9</v>
      </c>
      <c r="AG677" s="24">
        <v>1</v>
      </c>
      <c r="AH677" s="24">
        <v>0.4</v>
      </c>
      <c r="AI677" s="24">
        <v>0.7</v>
      </c>
      <c r="AJ677" s="24">
        <v>0</v>
      </c>
      <c r="AK677" s="24">
        <v>8.1999999999999993</v>
      </c>
    </row>
    <row r="678" spans="25:37" ht="16.5" customHeight="1" thickBot="1" x14ac:dyDescent="0.3">
      <c r="Y678" s="24">
        <v>715</v>
      </c>
      <c r="Z678" s="24">
        <v>680</v>
      </c>
      <c r="AA678" s="24">
        <v>-908.65489960000002</v>
      </c>
      <c r="AB678" s="24">
        <v>1.2</v>
      </c>
      <c r="AC678" s="25">
        <v>0.26</v>
      </c>
      <c r="AD678" s="26">
        <v>0.28999999999999998</v>
      </c>
      <c r="AE678" s="14"/>
      <c r="AF678" s="24">
        <v>1.05</v>
      </c>
      <c r="AG678" s="24">
        <v>1.6</v>
      </c>
      <c r="AH678" s="24">
        <v>-1.1000000000000001</v>
      </c>
      <c r="AI678" s="24">
        <v>-0.4</v>
      </c>
      <c r="AJ678" s="24">
        <v>0.15</v>
      </c>
      <c r="AK678" s="24">
        <v>9.8000000000000007</v>
      </c>
    </row>
    <row r="679" spans="25:37" ht="16.5" customHeight="1" thickBot="1" x14ac:dyDescent="0.3">
      <c r="Y679" s="24">
        <v>629</v>
      </c>
      <c r="Z679" s="24">
        <v>674</v>
      </c>
      <c r="AA679" s="24">
        <v>-703.29997730000002</v>
      </c>
      <c r="AB679" s="24">
        <v>3.8</v>
      </c>
      <c r="AC679" s="25">
        <v>0.8</v>
      </c>
      <c r="AD679" s="26">
        <v>0.28000000000000003</v>
      </c>
      <c r="AE679" s="14"/>
      <c r="AF679" s="24">
        <v>-0.2</v>
      </c>
      <c r="AG679" s="24">
        <v>-0.6</v>
      </c>
      <c r="AH679" s="24">
        <v>-0.1</v>
      </c>
      <c r="AI679" s="24">
        <v>2</v>
      </c>
      <c r="AJ679" s="24">
        <v>2.9</v>
      </c>
      <c r="AK679" s="24">
        <v>-1</v>
      </c>
    </row>
    <row r="680" spans="25:37" ht="16.5" customHeight="1" thickBot="1" x14ac:dyDescent="0.3">
      <c r="Y680" s="24">
        <v>665</v>
      </c>
      <c r="Z680" s="24">
        <v>664</v>
      </c>
      <c r="AA680" s="24">
        <v>-794.26979059999996</v>
      </c>
      <c r="AB680" s="24">
        <v>2.7</v>
      </c>
      <c r="AC680" s="25">
        <v>0.52</v>
      </c>
      <c r="AD680" s="26">
        <v>0.28000000000000003</v>
      </c>
      <c r="AE680" s="24" t="s">
        <v>126</v>
      </c>
      <c r="AF680" s="24">
        <v>0.7</v>
      </c>
      <c r="AG680" s="24">
        <v>0.4</v>
      </c>
      <c r="AH680" s="24">
        <v>0</v>
      </c>
      <c r="AI680" s="24">
        <v>0</v>
      </c>
      <c r="AJ680" s="24">
        <v>1.5</v>
      </c>
      <c r="AK680" s="24">
        <v>-0.2</v>
      </c>
    </row>
    <row r="681" spans="25:37" ht="16.5" customHeight="1" thickBot="1" x14ac:dyDescent="0.3">
      <c r="Y681" s="24">
        <v>552</v>
      </c>
      <c r="Z681" s="24">
        <v>686</v>
      </c>
      <c r="AA681" s="24">
        <v>-559.75707239999997</v>
      </c>
      <c r="AB681" s="24">
        <v>5.65</v>
      </c>
      <c r="AC681" s="25">
        <v>1.24</v>
      </c>
      <c r="AD681" s="26">
        <v>0.26</v>
      </c>
      <c r="AE681" s="14"/>
      <c r="AF681" s="24">
        <v>-0.45</v>
      </c>
      <c r="AG681" s="24">
        <v>1.8</v>
      </c>
      <c r="AH681" s="24">
        <v>-0.3</v>
      </c>
      <c r="AI681" s="24">
        <v>0</v>
      </c>
      <c r="AJ681" s="24">
        <v>5.15</v>
      </c>
      <c r="AK681" s="24">
        <v>11.8</v>
      </c>
    </row>
    <row r="682" spans="25:37" ht="16.5" customHeight="1" thickBot="1" x14ac:dyDescent="0.3">
      <c r="Y682" s="24">
        <v>734</v>
      </c>
      <c r="Z682" s="24">
        <v>689</v>
      </c>
      <c r="AA682" s="24">
        <v>-964.49528499999997</v>
      </c>
      <c r="AB682" s="24">
        <v>0.4</v>
      </c>
      <c r="AC682" s="25">
        <v>0.13</v>
      </c>
      <c r="AD682" s="26">
        <v>0.26</v>
      </c>
      <c r="AE682" s="14"/>
      <c r="AF682" s="24">
        <v>-0.7</v>
      </c>
      <c r="AG682" s="24">
        <v>1.2</v>
      </c>
      <c r="AH682" s="24">
        <v>-0.55000000000000004</v>
      </c>
      <c r="AI682" s="24">
        <v>1.1000000000000001</v>
      </c>
      <c r="AJ682" s="24">
        <v>-0.4</v>
      </c>
      <c r="AK682" s="24">
        <v>3.4</v>
      </c>
    </row>
    <row r="683" spans="25:37" ht="16.5" customHeight="1" thickBot="1" x14ac:dyDescent="0.3">
      <c r="Y683" s="24">
        <v>696</v>
      </c>
      <c r="Z683" s="24">
        <v>699</v>
      </c>
      <c r="AA683" s="24">
        <v>-853.69841770000005</v>
      </c>
      <c r="AB683" s="24">
        <v>1.8</v>
      </c>
      <c r="AC683" s="25">
        <v>0.49</v>
      </c>
      <c r="AD683" s="26">
        <v>0.25</v>
      </c>
      <c r="AE683" s="14"/>
      <c r="AF683" s="24">
        <v>-1</v>
      </c>
      <c r="AG683" s="24">
        <v>2.2000000000000002</v>
      </c>
      <c r="AH683" s="24">
        <v>-1.1499999999999999</v>
      </c>
      <c r="AI683" s="24">
        <v>0.95</v>
      </c>
      <c r="AJ683" s="24">
        <v>1.45</v>
      </c>
      <c r="AK683" s="24">
        <v>9.8000000000000007</v>
      </c>
    </row>
    <row r="684" spans="25:37" ht="16.5" customHeight="1" thickBot="1" x14ac:dyDescent="0.3">
      <c r="Y684" s="24">
        <v>626</v>
      </c>
      <c r="Z684" s="24">
        <v>683</v>
      </c>
      <c r="AA684" s="24">
        <v>-700.42888449999998</v>
      </c>
      <c r="AB684" s="24">
        <v>3.95</v>
      </c>
      <c r="AC684" s="25">
        <v>0.81</v>
      </c>
      <c r="AD684" s="26">
        <v>0.24</v>
      </c>
      <c r="AE684" s="14"/>
      <c r="AF684" s="24">
        <v>0.5</v>
      </c>
      <c r="AG684" s="24">
        <v>1</v>
      </c>
      <c r="AH684" s="24">
        <v>-0.3</v>
      </c>
      <c r="AI684" s="24">
        <v>-0.25</v>
      </c>
      <c r="AJ684" s="24">
        <v>3.1</v>
      </c>
      <c r="AK684" s="24">
        <v>11.8</v>
      </c>
    </row>
    <row r="685" spans="25:37" ht="16.5" customHeight="1" thickBot="1" x14ac:dyDescent="0.3">
      <c r="Y685" s="24">
        <v>723</v>
      </c>
      <c r="Z685" s="24">
        <v>681</v>
      </c>
      <c r="AA685" s="24">
        <v>-923.55433649999998</v>
      </c>
      <c r="AB685" s="24">
        <v>0.9</v>
      </c>
      <c r="AC685" s="25">
        <v>0.18</v>
      </c>
      <c r="AD685" s="26">
        <v>0.24</v>
      </c>
      <c r="AE685" s="14"/>
      <c r="AF685" s="24">
        <v>-0.1</v>
      </c>
      <c r="AG685" s="24">
        <v>0.8</v>
      </c>
      <c r="AH685" s="24">
        <v>0.2</v>
      </c>
      <c r="AI685" s="24">
        <v>0.05</v>
      </c>
      <c r="AJ685" s="24">
        <v>-0.05</v>
      </c>
      <c r="AK685" s="24">
        <v>3.6</v>
      </c>
    </row>
    <row r="686" spans="25:37" ht="16.5" customHeight="1" thickBot="1" x14ac:dyDescent="0.3">
      <c r="Y686" s="24">
        <v>580</v>
      </c>
      <c r="Z686" s="24">
        <v>676</v>
      </c>
      <c r="AA686" s="24">
        <v>-629.03177640000001</v>
      </c>
      <c r="AB686" s="24">
        <v>5</v>
      </c>
      <c r="AC686" s="25">
        <v>0.98</v>
      </c>
      <c r="AD686" s="26">
        <v>0.23</v>
      </c>
      <c r="AE686" s="14"/>
      <c r="AF686" s="24">
        <v>0.5</v>
      </c>
      <c r="AG686" s="24">
        <v>0.8</v>
      </c>
      <c r="AH686" s="24">
        <v>0.2</v>
      </c>
      <c r="AI686" s="24">
        <v>-0.6</v>
      </c>
      <c r="AJ686" s="24">
        <v>4</v>
      </c>
      <c r="AK686" s="24">
        <v>5.6</v>
      </c>
    </row>
    <row r="687" spans="25:37" ht="16.5" customHeight="1" thickBot="1" x14ac:dyDescent="0.3">
      <c r="Y687" s="24">
        <v>693</v>
      </c>
      <c r="Z687" s="24">
        <v>675</v>
      </c>
      <c r="AA687" s="24">
        <v>-843.71737670000005</v>
      </c>
      <c r="AB687" s="24">
        <v>1.9</v>
      </c>
      <c r="AC687" s="25">
        <v>0.38</v>
      </c>
      <c r="AD687" s="26">
        <v>0.23</v>
      </c>
      <c r="AE687" s="24" t="s">
        <v>126</v>
      </c>
      <c r="AF687" s="24">
        <v>-0.15</v>
      </c>
      <c r="AG687" s="24">
        <v>-0.4</v>
      </c>
      <c r="AH687" s="24">
        <v>0.45</v>
      </c>
      <c r="AI687" s="24">
        <v>1</v>
      </c>
      <c r="AJ687" s="24">
        <v>1</v>
      </c>
      <c r="AK687" s="24">
        <v>8</v>
      </c>
    </row>
    <row r="688" spans="25:37" ht="16.5" customHeight="1" thickBot="1" x14ac:dyDescent="0.3">
      <c r="Y688" s="24">
        <v>635</v>
      </c>
      <c r="Z688" s="24">
        <v>693</v>
      </c>
      <c r="AA688" s="24">
        <v>-718.66701790000002</v>
      </c>
      <c r="AB688" s="24">
        <v>3.65</v>
      </c>
      <c r="AC688" s="25">
        <v>0.8</v>
      </c>
      <c r="AD688" s="26">
        <v>0.2</v>
      </c>
      <c r="AE688" s="14"/>
      <c r="AF688" s="24">
        <v>0.55000000000000004</v>
      </c>
      <c r="AG688" s="24">
        <v>0.2</v>
      </c>
      <c r="AH688" s="24">
        <v>-1.2</v>
      </c>
      <c r="AI688" s="24">
        <v>1.25</v>
      </c>
      <c r="AJ688" s="24">
        <v>3.2</v>
      </c>
      <c r="AK688" s="24">
        <v>4</v>
      </c>
    </row>
    <row r="689" spans="25:37" ht="16.5" customHeight="1" thickBot="1" x14ac:dyDescent="0.3">
      <c r="Y689" s="24">
        <v>675</v>
      </c>
      <c r="Z689" s="24">
        <v>698</v>
      </c>
      <c r="AA689" s="24">
        <v>-806.52754970000001</v>
      </c>
      <c r="AB689" s="24">
        <v>2.4500000000000002</v>
      </c>
      <c r="AC689" s="25">
        <v>0.57999999999999996</v>
      </c>
      <c r="AD689" s="26">
        <v>0.2</v>
      </c>
      <c r="AE689" s="14"/>
      <c r="AF689" s="24">
        <v>-0.8</v>
      </c>
      <c r="AG689" s="24">
        <v>2.2000000000000002</v>
      </c>
      <c r="AH689" s="24">
        <v>-0.5</v>
      </c>
      <c r="AI689" s="24">
        <v>-0.1</v>
      </c>
      <c r="AJ689" s="24">
        <v>2.1</v>
      </c>
      <c r="AK689" s="24">
        <v>-0.6</v>
      </c>
    </row>
    <row r="690" spans="25:37" ht="16.5" customHeight="1" thickBot="1" x14ac:dyDescent="0.3">
      <c r="Y690" s="24">
        <v>712</v>
      </c>
      <c r="Z690" s="24">
        <v>678</v>
      </c>
      <c r="AA690" s="24">
        <v>-904.50505069999997</v>
      </c>
      <c r="AB690" s="24">
        <v>1.25</v>
      </c>
      <c r="AC690" s="25">
        <v>0.2</v>
      </c>
      <c r="AD690" s="26">
        <v>0.2</v>
      </c>
      <c r="AE690" s="14"/>
      <c r="AF690" s="24">
        <v>-0.2</v>
      </c>
      <c r="AG690" s="24">
        <v>0</v>
      </c>
      <c r="AH690" s="24">
        <v>0.75</v>
      </c>
      <c r="AI690" s="24">
        <v>0.25</v>
      </c>
      <c r="AJ690" s="24">
        <v>0.2</v>
      </c>
      <c r="AK690" s="24">
        <v>5.4</v>
      </c>
    </row>
    <row r="691" spans="25:37" ht="16.5" customHeight="1" thickBot="1" x14ac:dyDescent="0.3">
      <c r="Y691" s="24">
        <v>703</v>
      </c>
      <c r="Z691" s="24">
        <v>677</v>
      </c>
      <c r="AA691" s="24">
        <v>-870.22985840000001</v>
      </c>
      <c r="AB691" s="24">
        <v>1.55</v>
      </c>
      <c r="AC691" s="25">
        <v>0.28000000000000003</v>
      </c>
      <c r="AD691" s="26">
        <v>0.19</v>
      </c>
      <c r="AE691" s="14"/>
      <c r="AF691" s="24">
        <v>1.3</v>
      </c>
      <c r="AG691" s="24">
        <v>-0.4</v>
      </c>
      <c r="AH691" s="24">
        <v>0.05</v>
      </c>
      <c r="AI691" s="24">
        <v>-0.2</v>
      </c>
      <c r="AJ691" s="24">
        <v>0.65</v>
      </c>
      <c r="AK691" s="24">
        <v>2.8</v>
      </c>
    </row>
    <row r="692" spans="25:37" ht="16.5" customHeight="1" thickBot="1" x14ac:dyDescent="0.3">
      <c r="Y692" s="24">
        <v>721</v>
      </c>
      <c r="Z692" s="24">
        <v>695</v>
      </c>
      <c r="AA692" s="24">
        <v>-920.2874908</v>
      </c>
      <c r="AB692" s="24">
        <v>0.95</v>
      </c>
      <c r="AC692" s="25">
        <v>0.24</v>
      </c>
      <c r="AD692" s="26">
        <v>0.19</v>
      </c>
      <c r="AE692" s="14"/>
      <c r="AF692" s="24">
        <v>0.1</v>
      </c>
      <c r="AG692" s="24">
        <v>1.4</v>
      </c>
      <c r="AH692" s="24">
        <v>-0.75</v>
      </c>
      <c r="AI692" s="24">
        <v>0</v>
      </c>
      <c r="AJ692" s="24">
        <v>0.45</v>
      </c>
      <c r="AK692" s="24">
        <v>0</v>
      </c>
    </row>
    <row r="693" spans="25:37" ht="16.5" customHeight="1" thickBot="1" x14ac:dyDescent="0.3">
      <c r="Y693" s="24">
        <v>458</v>
      </c>
      <c r="Z693" s="24">
        <v>685</v>
      </c>
      <c r="AA693" s="24">
        <v>-381.74478149999999</v>
      </c>
      <c r="AB693" s="24">
        <v>8.15</v>
      </c>
      <c r="AC693" s="25">
        <v>1.65</v>
      </c>
      <c r="AD693" s="26">
        <v>0.18</v>
      </c>
      <c r="AE693" s="14"/>
      <c r="AF693" s="24">
        <v>-2.1</v>
      </c>
      <c r="AG693" s="24">
        <v>0.8</v>
      </c>
      <c r="AH693" s="24">
        <v>2.15</v>
      </c>
      <c r="AI693" s="24">
        <v>-0.15</v>
      </c>
      <c r="AJ693" s="24">
        <v>7.55</v>
      </c>
      <c r="AK693" s="24">
        <v>8.4</v>
      </c>
    </row>
    <row r="694" spans="25:37" ht="16.5" customHeight="1" thickBot="1" x14ac:dyDescent="0.3">
      <c r="Y694" s="24">
        <v>645</v>
      </c>
      <c r="Z694" s="24">
        <v>687</v>
      </c>
      <c r="AA694" s="24">
        <v>-744.52417760000003</v>
      </c>
      <c r="AB694" s="24">
        <v>3.35</v>
      </c>
      <c r="AC694" s="25">
        <v>0.66</v>
      </c>
      <c r="AD694" s="26">
        <v>0.18</v>
      </c>
      <c r="AE694" s="14"/>
      <c r="AF694" s="24">
        <v>1.1499999999999999</v>
      </c>
      <c r="AG694" s="24">
        <v>1.2</v>
      </c>
      <c r="AH694" s="24">
        <v>-0.15</v>
      </c>
      <c r="AI694" s="24">
        <v>-1.5</v>
      </c>
      <c r="AJ694" s="24">
        <v>2.6</v>
      </c>
      <c r="AK694" s="24">
        <v>5.2</v>
      </c>
    </row>
    <row r="695" spans="25:37" ht="16.5" customHeight="1" thickBot="1" x14ac:dyDescent="0.3">
      <c r="Y695" s="24">
        <v>692</v>
      </c>
      <c r="Z695" s="24">
        <v>691</v>
      </c>
      <c r="AA695" s="24">
        <v>-838.07664490000002</v>
      </c>
      <c r="AB695" s="24">
        <v>1.9</v>
      </c>
      <c r="AC695" s="25">
        <v>0.43</v>
      </c>
      <c r="AD695" s="26">
        <v>0.18</v>
      </c>
      <c r="AE695" s="14"/>
      <c r="AF695" s="24">
        <v>0.5</v>
      </c>
      <c r="AG695" s="24">
        <v>-0.6</v>
      </c>
      <c r="AH695" s="24">
        <v>-0.6</v>
      </c>
      <c r="AI695" s="24">
        <v>1.4</v>
      </c>
      <c r="AJ695" s="24">
        <v>1.45</v>
      </c>
      <c r="AK695" s="24">
        <v>2.8</v>
      </c>
    </row>
    <row r="696" spans="25:37" ht="16.5" customHeight="1" thickBot="1" x14ac:dyDescent="0.3">
      <c r="Y696" s="24">
        <v>632</v>
      </c>
      <c r="Z696" s="24">
        <v>701</v>
      </c>
      <c r="AA696" s="24">
        <v>-706.48988250000002</v>
      </c>
      <c r="AB696" s="24">
        <v>3.7</v>
      </c>
      <c r="AC696" s="25">
        <v>0.83</v>
      </c>
      <c r="AD696" s="26">
        <v>0.15</v>
      </c>
      <c r="AE696" s="14"/>
      <c r="AF696" s="24">
        <v>-1.6</v>
      </c>
      <c r="AG696" s="24">
        <v>1.4</v>
      </c>
      <c r="AH696" s="24">
        <v>0.4</v>
      </c>
      <c r="AI696" s="24">
        <v>0.4</v>
      </c>
      <c r="AJ696" s="24">
        <v>3.55</v>
      </c>
      <c r="AK696" s="24">
        <v>11.6</v>
      </c>
    </row>
    <row r="697" spans="25:37" ht="16.5" customHeight="1" thickBot="1" x14ac:dyDescent="0.3">
      <c r="Y697" s="24">
        <v>711</v>
      </c>
      <c r="Z697" s="24">
        <v>690</v>
      </c>
      <c r="AA697" s="24">
        <v>-897.99871059999998</v>
      </c>
      <c r="AB697" s="24">
        <v>1.3</v>
      </c>
      <c r="AC697" s="25">
        <v>0.23</v>
      </c>
      <c r="AD697" s="26">
        <v>0.15</v>
      </c>
      <c r="AE697" s="14"/>
      <c r="AF697" s="24">
        <v>0.9</v>
      </c>
      <c r="AG697" s="24">
        <v>0.2</v>
      </c>
      <c r="AH697" s="24">
        <v>-0.1</v>
      </c>
      <c r="AI697" s="24">
        <v>-0.4</v>
      </c>
      <c r="AJ697" s="24">
        <v>0.55000000000000004</v>
      </c>
      <c r="AK697" s="24">
        <v>0.6</v>
      </c>
    </row>
    <row r="698" spans="25:37" ht="16.5" customHeight="1" thickBot="1" x14ac:dyDescent="0.3">
      <c r="Y698" s="24">
        <v>740</v>
      </c>
      <c r="Z698" s="24">
        <v>694</v>
      </c>
      <c r="AA698" s="24">
        <v>-1006.608116</v>
      </c>
      <c r="AB698" s="24">
        <v>-0.15</v>
      </c>
      <c r="AC698" s="25">
        <v>-0.04</v>
      </c>
      <c r="AD698" s="26">
        <v>0.15</v>
      </c>
      <c r="AE698" s="14"/>
      <c r="AF698" s="24">
        <v>1.6</v>
      </c>
      <c r="AG698" s="24">
        <v>1.6</v>
      </c>
      <c r="AH698" s="24">
        <v>-0.9</v>
      </c>
      <c r="AI698" s="24">
        <v>-1.7</v>
      </c>
      <c r="AJ698" s="24">
        <v>-0.8</v>
      </c>
      <c r="AK698" s="24">
        <v>1</v>
      </c>
    </row>
    <row r="699" spans="25:37" ht="16.5" customHeight="1" thickBot="1" x14ac:dyDescent="0.3">
      <c r="Y699" s="24">
        <v>630</v>
      </c>
      <c r="Z699" s="24">
        <v>700</v>
      </c>
      <c r="AA699" s="24">
        <v>-705.10967919999996</v>
      </c>
      <c r="AB699" s="24">
        <v>3.8</v>
      </c>
      <c r="AC699" s="25">
        <v>0.82</v>
      </c>
      <c r="AD699" s="26">
        <v>0.14000000000000001</v>
      </c>
      <c r="AE699" s="14"/>
      <c r="AF699" s="24">
        <v>-1</v>
      </c>
      <c r="AG699" s="24">
        <v>2.4</v>
      </c>
      <c r="AH699" s="24">
        <v>0.45</v>
      </c>
      <c r="AI699" s="24">
        <v>-1.3</v>
      </c>
      <c r="AJ699" s="24">
        <v>3.55</v>
      </c>
      <c r="AK699" s="24">
        <v>5.4</v>
      </c>
    </row>
    <row r="700" spans="25:37" ht="16.5" customHeight="1" thickBot="1" x14ac:dyDescent="0.3">
      <c r="Y700" s="24">
        <v>709</v>
      </c>
      <c r="Z700" s="24">
        <v>702</v>
      </c>
      <c r="AA700" s="24">
        <v>-895.58831020000002</v>
      </c>
      <c r="AB700" s="24">
        <v>1.3</v>
      </c>
      <c r="AC700" s="25">
        <v>0.31</v>
      </c>
      <c r="AD700" s="26">
        <v>0.14000000000000001</v>
      </c>
      <c r="AE700" s="14"/>
      <c r="AF700" s="24">
        <v>-0.2</v>
      </c>
      <c r="AG700" s="24">
        <v>2.8</v>
      </c>
      <c r="AH700" s="24">
        <v>-0.35</v>
      </c>
      <c r="AI700" s="24">
        <v>-1.7</v>
      </c>
      <c r="AJ700" s="24">
        <v>1</v>
      </c>
      <c r="AK700" s="24">
        <v>10.199999999999999</v>
      </c>
    </row>
    <row r="701" spans="25:37" ht="16.5" customHeight="1" thickBot="1" x14ac:dyDescent="0.3">
      <c r="Y701" s="24">
        <v>579</v>
      </c>
      <c r="Z701" s="24">
        <v>692</v>
      </c>
      <c r="AA701" s="24">
        <v>-623.36071779999997</v>
      </c>
      <c r="AB701" s="24">
        <v>5.05</v>
      </c>
      <c r="AC701" s="25">
        <v>1</v>
      </c>
      <c r="AD701" s="26">
        <v>0.13</v>
      </c>
      <c r="AE701" s="14"/>
      <c r="AF701" s="24">
        <v>-1.1000000000000001</v>
      </c>
      <c r="AG701" s="24">
        <v>0.6</v>
      </c>
      <c r="AH701" s="24">
        <v>1.1000000000000001</v>
      </c>
      <c r="AI701" s="24">
        <v>-0.1</v>
      </c>
      <c r="AJ701" s="24">
        <v>4.5</v>
      </c>
      <c r="AK701" s="24">
        <v>2.2000000000000002</v>
      </c>
    </row>
    <row r="702" spans="25:37" ht="16.5" customHeight="1" thickBot="1" x14ac:dyDescent="0.3">
      <c r="Y702" s="24">
        <v>661</v>
      </c>
      <c r="Z702" s="24">
        <v>679</v>
      </c>
      <c r="AA702" s="24">
        <v>-782.48645020000004</v>
      </c>
      <c r="AB702" s="24">
        <v>2.9</v>
      </c>
      <c r="AC702" s="25">
        <v>0.48</v>
      </c>
      <c r="AD702" s="26">
        <v>0.13</v>
      </c>
      <c r="AE702" s="14"/>
      <c r="AF702" s="24">
        <v>1.1000000000000001</v>
      </c>
      <c r="AG702" s="24">
        <v>0.2</v>
      </c>
      <c r="AH702" s="24">
        <v>1.1000000000000001</v>
      </c>
      <c r="AI702" s="24">
        <v>-1.9</v>
      </c>
      <c r="AJ702" s="24">
        <v>1.9</v>
      </c>
      <c r="AK702" s="24">
        <v>3.8</v>
      </c>
    </row>
    <row r="703" spans="25:37" ht="16.5" customHeight="1" thickBot="1" x14ac:dyDescent="0.3">
      <c r="Y703" s="24">
        <v>714</v>
      </c>
      <c r="Z703" s="24">
        <v>673</v>
      </c>
      <c r="AA703" s="24">
        <v>-908.39823530000001</v>
      </c>
      <c r="AB703" s="24">
        <v>1.2</v>
      </c>
      <c r="AC703" s="25">
        <v>0.1</v>
      </c>
      <c r="AD703" s="26">
        <v>0.13</v>
      </c>
      <c r="AE703" s="14"/>
      <c r="AF703" s="24">
        <v>1.5</v>
      </c>
      <c r="AG703" s="24">
        <v>-0.4</v>
      </c>
      <c r="AH703" s="24">
        <v>1.3</v>
      </c>
      <c r="AI703" s="24">
        <v>-1.9</v>
      </c>
      <c r="AJ703" s="24">
        <v>0</v>
      </c>
      <c r="AK703" s="24">
        <v>3.2</v>
      </c>
    </row>
    <row r="704" spans="25:37" ht="16.5" customHeight="1" thickBot="1" x14ac:dyDescent="0.3">
      <c r="Y704" s="24">
        <v>735</v>
      </c>
      <c r="Z704" s="24">
        <v>704</v>
      </c>
      <c r="AA704" s="24">
        <v>-985.30670169999996</v>
      </c>
      <c r="AB704" s="24">
        <v>0.3</v>
      </c>
      <c r="AC704" s="25">
        <v>0.06</v>
      </c>
      <c r="AD704" s="26">
        <v>0.13</v>
      </c>
      <c r="AE704" s="14"/>
      <c r="AF704" s="24">
        <v>0.7</v>
      </c>
      <c r="AG704" s="24">
        <v>0.6</v>
      </c>
      <c r="AH704" s="24">
        <v>-1.25</v>
      </c>
      <c r="AI704" s="24">
        <v>0.45</v>
      </c>
      <c r="AJ704" s="24">
        <v>-0.2</v>
      </c>
      <c r="AK704" s="24">
        <v>-0.4</v>
      </c>
    </row>
    <row r="705" spans="25:37" ht="16.5" customHeight="1" thickBot="1" x14ac:dyDescent="0.3">
      <c r="Y705" s="24">
        <v>592</v>
      </c>
      <c r="Z705" s="24">
        <v>697</v>
      </c>
      <c r="AA705" s="24">
        <v>-639.43703459999995</v>
      </c>
      <c r="AB705" s="24">
        <v>4.5999999999999996</v>
      </c>
      <c r="AC705" s="25">
        <v>0.96</v>
      </c>
      <c r="AD705" s="26">
        <v>0.1</v>
      </c>
      <c r="AE705" s="24" t="s">
        <v>115</v>
      </c>
      <c r="AF705" s="24">
        <v>0.4</v>
      </c>
      <c r="AG705" s="24">
        <v>0</v>
      </c>
      <c r="AH705" s="24">
        <v>0</v>
      </c>
      <c r="AI705" s="24">
        <v>0</v>
      </c>
      <c r="AJ705" s="24">
        <v>4.4000000000000004</v>
      </c>
      <c r="AK705" s="24">
        <v>8.8000000000000007</v>
      </c>
    </row>
    <row r="706" spans="25:37" ht="16.5" customHeight="1" thickBot="1" x14ac:dyDescent="0.3">
      <c r="Y706" s="24">
        <v>698</v>
      </c>
      <c r="Z706" s="24">
        <v>708</v>
      </c>
      <c r="AA706" s="24">
        <v>-856.24806980000005</v>
      </c>
      <c r="AB706" s="24">
        <v>1.65</v>
      </c>
      <c r="AC706" s="25">
        <v>0.44</v>
      </c>
      <c r="AD706" s="26">
        <v>0.09</v>
      </c>
      <c r="AE706" s="14"/>
      <c r="AF706" s="24">
        <v>0.95</v>
      </c>
      <c r="AG706" s="24">
        <v>2</v>
      </c>
      <c r="AH706" s="24">
        <v>-1.55</v>
      </c>
      <c r="AI706" s="24">
        <v>-1.05</v>
      </c>
      <c r="AJ706" s="24">
        <v>1.85</v>
      </c>
      <c r="AK706" s="24">
        <v>1</v>
      </c>
    </row>
    <row r="707" spans="25:37" ht="16.5" customHeight="1" thickBot="1" x14ac:dyDescent="0.3">
      <c r="Y707" s="24">
        <v>702</v>
      </c>
      <c r="Z707" s="24">
        <v>688</v>
      </c>
      <c r="AA707" s="24">
        <v>-869.7563639</v>
      </c>
      <c r="AB707" s="24">
        <v>1.6</v>
      </c>
      <c r="AC707" s="25">
        <v>0.25</v>
      </c>
      <c r="AD707" s="26">
        <v>0.09</v>
      </c>
      <c r="AE707" s="14"/>
      <c r="AF707" s="24">
        <v>2.1</v>
      </c>
      <c r="AG707" s="24">
        <v>1.4</v>
      </c>
      <c r="AH707" s="24">
        <v>0.45</v>
      </c>
      <c r="AI707" s="24">
        <v>-3.6</v>
      </c>
      <c r="AJ707" s="24">
        <v>0.9</v>
      </c>
      <c r="AK707" s="24">
        <v>5.4</v>
      </c>
    </row>
    <row r="708" spans="25:37" ht="16.5" customHeight="1" thickBot="1" x14ac:dyDescent="0.3">
      <c r="Y708" s="24">
        <v>745</v>
      </c>
      <c r="Z708" s="24">
        <v>727</v>
      </c>
      <c r="AA708" s="24">
        <v>-1032.6269070000001</v>
      </c>
      <c r="AB708" s="24">
        <v>-0.4</v>
      </c>
      <c r="AC708" s="25">
        <v>-0.01</v>
      </c>
      <c r="AD708" s="26">
        <v>0.09</v>
      </c>
      <c r="AE708" s="14"/>
      <c r="AF708" s="24">
        <v>-0.3</v>
      </c>
      <c r="AG708" s="24">
        <v>1.6</v>
      </c>
      <c r="AH708" s="24">
        <v>-1.6</v>
      </c>
      <c r="AI708" s="24">
        <v>0.65</v>
      </c>
      <c r="AJ708" s="24">
        <v>-0.4</v>
      </c>
      <c r="AK708" s="24">
        <v>8.1999999999999993</v>
      </c>
    </row>
    <row r="709" spans="25:37" ht="16.5" customHeight="1" thickBot="1" x14ac:dyDescent="0.3">
      <c r="Y709" s="24">
        <v>752</v>
      </c>
      <c r="Z709" s="24">
        <v>721</v>
      </c>
      <c r="AA709" s="24">
        <v>-1051.157639</v>
      </c>
      <c r="AB709" s="24">
        <v>-0.55000000000000004</v>
      </c>
      <c r="AC709" s="25">
        <v>-0.09</v>
      </c>
      <c r="AD709" s="26">
        <v>0.09</v>
      </c>
      <c r="AE709" s="14"/>
      <c r="AF709" s="24">
        <v>-1.75</v>
      </c>
      <c r="AG709" s="24">
        <v>1.2</v>
      </c>
      <c r="AH709" s="24">
        <v>-0.25</v>
      </c>
      <c r="AI709" s="24">
        <v>1.1499999999999999</v>
      </c>
      <c r="AJ709" s="24">
        <v>-0.8</v>
      </c>
      <c r="AK709" s="24">
        <v>0.8</v>
      </c>
    </row>
    <row r="710" spans="25:37" ht="16.5" customHeight="1" thickBot="1" x14ac:dyDescent="0.3">
      <c r="Y710" s="24">
        <v>624</v>
      </c>
      <c r="Z710" s="24">
        <v>703</v>
      </c>
      <c r="AA710" s="24">
        <v>-698.903595</v>
      </c>
      <c r="AB710" s="24">
        <v>4</v>
      </c>
      <c r="AC710" s="25">
        <v>0.8</v>
      </c>
      <c r="AD710" s="26">
        <v>0.06</v>
      </c>
      <c r="AE710" s="24" t="s">
        <v>115</v>
      </c>
      <c r="AF710" s="24">
        <v>0.25</v>
      </c>
      <c r="AG710" s="24">
        <v>0</v>
      </c>
      <c r="AH710" s="24">
        <v>0</v>
      </c>
      <c r="AI710" s="24">
        <v>0</v>
      </c>
      <c r="AJ710" s="24">
        <v>3.75</v>
      </c>
      <c r="AK710" s="24">
        <v>8</v>
      </c>
    </row>
    <row r="711" spans="25:37" ht="16.5" customHeight="1" thickBot="1" x14ac:dyDescent="0.3">
      <c r="Y711" s="24">
        <v>717</v>
      </c>
      <c r="Z711" s="24">
        <v>705</v>
      </c>
      <c r="AA711" s="24">
        <v>-913.85755159999997</v>
      </c>
      <c r="AB711" s="24">
        <v>1.1499999999999999</v>
      </c>
      <c r="AC711" s="25">
        <v>0.22</v>
      </c>
      <c r="AD711" s="26">
        <v>0.06</v>
      </c>
      <c r="AE711" s="14"/>
      <c r="AF711" s="24">
        <v>-0.45</v>
      </c>
      <c r="AG711" s="24">
        <v>1.6</v>
      </c>
      <c r="AH711" s="24">
        <v>0.35</v>
      </c>
      <c r="AI711" s="24">
        <v>-1.25</v>
      </c>
      <c r="AJ711" s="24">
        <v>0.85</v>
      </c>
      <c r="AK711" s="24">
        <v>3</v>
      </c>
    </row>
    <row r="712" spans="25:37" ht="16.5" customHeight="1" thickBot="1" x14ac:dyDescent="0.3">
      <c r="Y712" s="24">
        <v>733</v>
      </c>
      <c r="Z712" s="24">
        <v>720</v>
      </c>
      <c r="AA712" s="24">
        <v>-964.37398529999996</v>
      </c>
      <c r="AB712" s="24">
        <v>0.4</v>
      </c>
      <c r="AC712" s="25">
        <v>0.13</v>
      </c>
      <c r="AD712" s="26">
        <v>0.06</v>
      </c>
      <c r="AE712" s="14"/>
      <c r="AF712" s="24">
        <v>-0.1</v>
      </c>
      <c r="AG712" s="24">
        <v>2.2000000000000002</v>
      </c>
      <c r="AH712" s="24">
        <v>-0.7</v>
      </c>
      <c r="AI712" s="24">
        <v>-1.1499999999999999</v>
      </c>
      <c r="AJ712" s="24">
        <v>0.4</v>
      </c>
      <c r="AK712" s="24">
        <v>1</v>
      </c>
    </row>
    <row r="713" spans="25:37" ht="16.5" customHeight="1" thickBot="1" x14ac:dyDescent="0.3">
      <c r="Y713" s="24">
        <v>747</v>
      </c>
      <c r="Z713" s="24">
        <v>724</v>
      </c>
      <c r="AA713" s="24">
        <v>-1037.389473</v>
      </c>
      <c r="AB713" s="24">
        <v>-0.45</v>
      </c>
      <c r="AC713" s="25">
        <v>-0.05</v>
      </c>
      <c r="AD713" s="26">
        <v>0.06</v>
      </c>
      <c r="AE713" s="14"/>
      <c r="AF713" s="24">
        <v>-0.1</v>
      </c>
      <c r="AG713" s="24">
        <v>0.2</v>
      </c>
      <c r="AH713" s="24">
        <v>-1.45</v>
      </c>
      <c r="AI713" s="24">
        <v>1.6</v>
      </c>
      <c r="AJ713" s="24">
        <v>-0.5</v>
      </c>
      <c r="AK713" s="24">
        <v>3</v>
      </c>
    </row>
    <row r="714" spans="25:37" ht="16.5" customHeight="1" thickBot="1" x14ac:dyDescent="0.3">
      <c r="Y714" s="24">
        <v>681</v>
      </c>
      <c r="Z714" s="24">
        <v>706</v>
      </c>
      <c r="AA714" s="24">
        <v>-818.50209050000001</v>
      </c>
      <c r="AB714" s="24">
        <v>2.2000000000000002</v>
      </c>
      <c r="AC714" s="25">
        <v>0.48</v>
      </c>
      <c r="AD714" s="26">
        <v>0.05</v>
      </c>
      <c r="AE714" s="14"/>
      <c r="AF714" s="24">
        <v>1.5</v>
      </c>
      <c r="AG714" s="24">
        <v>-0.6</v>
      </c>
      <c r="AH714" s="24">
        <v>-1.1000000000000001</v>
      </c>
      <c r="AI714" s="24">
        <v>0.4</v>
      </c>
      <c r="AJ714" s="24">
        <v>2.2000000000000002</v>
      </c>
      <c r="AK714" s="24">
        <v>6.6</v>
      </c>
    </row>
    <row r="715" spans="25:37" ht="16.5" customHeight="1" thickBot="1" x14ac:dyDescent="0.3">
      <c r="Y715" s="24">
        <v>687</v>
      </c>
      <c r="Z715" s="24">
        <v>696</v>
      </c>
      <c r="AA715" s="24">
        <v>-833.03553009999996</v>
      </c>
      <c r="AB715" s="24">
        <v>2.15</v>
      </c>
      <c r="AC715" s="25">
        <v>0.38</v>
      </c>
      <c r="AD715" s="26">
        <v>0.05</v>
      </c>
      <c r="AE715" s="14"/>
      <c r="AF715" s="24">
        <v>0.9</v>
      </c>
      <c r="AG715" s="24">
        <v>-1</v>
      </c>
      <c r="AH715" s="24">
        <v>0.3</v>
      </c>
      <c r="AI715" s="24">
        <v>0</v>
      </c>
      <c r="AJ715" s="24">
        <v>1.7</v>
      </c>
      <c r="AK715" s="24">
        <v>0.2</v>
      </c>
    </row>
    <row r="716" spans="25:37" ht="16.5" customHeight="1" thickBot="1" x14ac:dyDescent="0.3">
      <c r="Y716" s="24">
        <v>601</v>
      </c>
      <c r="Z716" s="24">
        <v>728</v>
      </c>
      <c r="AA716" s="24">
        <v>-646.18783570000005</v>
      </c>
      <c r="AB716" s="24">
        <v>4.3</v>
      </c>
      <c r="AC716" s="25">
        <v>1.01</v>
      </c>
      <c r="AD716" s="26">
        <v>0.01</v>
      </c>
      <c r="AE716" s="24" t="s">
        <v>137</v>
      </c>
      <c r="AF716" s="24">
        <v>-1.1499999999999999</v>
      </c>
      <c r="AG716" s="24">
        <v>1.8</v>
      </c>
      <c r="AH716" s="24">
        <v>0</v>
      </c>
      <c r="AI716" s="24">
        <v>-0.6</v>
      </c>
      <c r="AJ716" s="24">
        <v>5</v>
      </c>
      <c r="AK716" s="24">
        <v>-1.2</v>
      </c>
    </row>
    <row r="717" spans="25:37" ht="16.5" customHeight="1" thickBot="1" x14ac:dyDescent="0.3">
      <c r="Y717" s="24">
        <v>384</v>
      </c>
      <c r="Z717" s="24">
        <v>711</v>
      </c>
      <c r="AA717" s="24">
        <v>-213.67173769999999</v>
      </c>
      <c r="AB717" s="24">
        <v>10.35</v>
      </c>
      <c r="AC717" s="25">
        <v>2.16</v>
      </c>
      <c r="AD717" s="26">
        <v>0</v>
      </c>
      <c r="AE717" s="24" t="s">
        <v>115</v>
      </c>
      <c r="AF717" s="24">
        <v>0</v>
      </c>
      <c r="AG717" s="24">
        <v>0</v>
      </c>
      <c r="AH717" s="24">
        <v>0</v>
      </c>
      <c r="AI717" s="24">
        <v>0</v>
      </c>
      <c r="AJ717" s="24">
        <v>10.8</v>
      </c>
      <c r="AK717" s="24">
        <v>7.8</v>
      </c>
    </row>
    <row r="718" spans="25:37" ht="16.5" customHeight="1" thickBot="1" x14ac:dyDescent="0.3">
      <c r="Y718" s="24">
        <v>478</v>
      </c>
      <c r="Z718" s="24">
        <v>710</v>
      </c>
      <c r="AA718" s="24">
        <v>-414.83894350000003</v>
      </c>
      <c r="AB718" s="24">
        <v>7.7</v>
      </c>
      <c r="AC718" s="25">
        <v>1.6</v>
      </c>
      <c r="AD718" s="26">
        <v>0</v>
      </c>
      <c r="AE718" s="14"/>
      <c r="AF718" s="24">
        <v>0</v>
      </c>
      <c r="AG718" s="24">
        <v>0</v>
      </c>
      <c r="AH718" s="24">
        <v>0</v>
      </c>
      <c r="AI718" s="24">
        <v>0</v>
      </c>
      <c r="AJ718" s="24">
        <v>8</v>
      </c>
      <c r="AK718" s="24">
        <v>11.6</v>
      </c>
    </row>
    <row r="719" spans="25:37" ht="16.5" customHeight="1" thickBot="1" x14ac:dyDescent="0.3">
      <c r="Y719" s="24">
        <v>549</v>
      </c>
      <c r="Z719" s="24">
        <v>717</v>
      </c>
      <c r="AA719" s="24">
        <v>-547.75296019999996</v>
      </c>
      <c r="AB719" s="24">
        <v>5.85</v>
      </c>
      <c r="AC719" s="25">
        <v>1.23</v>
      </c>
      <c r="AD719" s="26">
        <v>0</v>
      </c>
      <c r="AE719" s="24" t="s">
        <v>115</v>
      </c>
      <c r="AF719" s="24">
        <v>0</v>
      </c>
      <c r="AG719" s="24">
        <v>0</v>
      </c>
      <c r="AH719" s="24">
        <v>0</v>
      </c>
      <c r="AI719" s="24">
        <v>0</v>
      </c>
      <c r="AJ719" s="24">
        <v>6.15</v>
      </c>
      <c r="AK719" s="24">
        <v>11.4</v>
      </c>
    </row>
    <row r="720" spans="25:37" ht="16.5" customHeight="1" thickBot="1" x14ac:dyDescent="0.3">
      <c r="Y720" s="24">
        <v>573</v>
      </c>
      <c r="Z720" s="24">
        <v>715</v>
      </c>
      <c r="AA720" s="24">
        <v>-605.22930910000002</v>
      </c>
      <c r="AB720" s="24">
        <v>5.2</v>
      </c>
      <c r="AC720" s="25">
        <v>1.07</v>
      </c>
      <c r="AD720" s="26">
        <v>0</v>
      </c>
      <c r="AE720" s="24" t="s">
        <v>115</v>
      </c>
      <c r="AF720" s="24">
        <v>0</v>
      </c>
      <c r="AG720" s="24">
        <v>0</v>
      </c>
      <c r="AH720" s="24">
        <v>0</v>
      </c>
      <c r="AI720" s="24">
        <v>0</v>
      </c>
      <c r="AJ720" s="24">
        <v>5.35</v>
      </c>
      <c r="AK720" s="24">
        <v>2.4</v>
      </c>
    </row>
    <row r="721" spans="25:37" ht="16.5" customHeight="1" thickBot="1" x14ac:dyDescent="0.3">
      <c r="Y721" s="24">
        <v>647</v>
      </c>
      <c r="Z721" s="24">
        <v>712</v>
      </c>
      <c r="AA721" s="24">
        <v>-745.32786529999998</v>
      </c>
      <c r="AB721" s="24">
        <v>3.3</v>
      </c>
      <c r="AC721" s="25">
        <v>0.68</v>
      </c>
      <c r="AD721" s="26">
        <v>0</v>
      </c>
      <c r="AE721" s="14"/>
      <c r="AF721" s="24">
        <v>0</v>
      </c>
      <c r="AG721" s="24">
        <v>0</v>
      </c>
      <c r="AH721" s="24">
        <v>0</v>
      </c>
      <c r="AI721" s="24">
        <v>0</v>
      </c>
      <c r="AJ721" s="24">
        <v>3.4</v>
      </c>
      <c r="AK721" s="24">
        <v>0.6</v>
      </c>
    </row>
    <row r="722" spans="25:37" ht="16.5" customHeight="1" thickBot="1" x14ac:dyDescent="0.3">
      <c r="Y722" s="24">
        <v>670</v>
      </c>
      <c r="Z722" s="24">
        <v>714</v>
      </c>
      <c r="AA722" s="24">
        <v>-802.80421449999994</v>
      </c>
      <c r="AB722" s="24">
        <v>2.6</v>
      </c>
      <c r="AC722" s="25">
        <v>0.52</v>
      </c>
      <c r="AD722" s="26">
        <v>0</v>
      </c>
      <c r="AE722" s="14"/>
      <c r="AF722" s="24">
        <v>0</v>
      </c>
      <c r="AG722" s="24">
        <v>0</v>
      </c>
      <c r="AH722" s="24">
        <v>0</v>
      </c>
      <c r="AI722" s="24">
        <v>0</v>
      </c>
      <c r="AJ722" s="24">
        <v>2.6</v>
      </c>
      <c r="AK722" s="24">
        <v>7</v>
      </c>
    </row>
    <row r="723" spans="25:37" ht="16.5" customHeight="1" thickBot="1" x14ac:dyDescent="0.3">
      <c r="Y723" s="24">
        <v>674</v>
      </c>
      <c r="Z723" s="24">
        <v>709</v>
      </c>
      <c r="AA723" s="24">
        <v>-806.39648439999996</v>
      </c>
      <c r="AB723" s="24">
        <v>2.4500000000000002</v>
      </c>
      <c r="AC723" s="25">
        <v>0.51</v>
      </c>
      <c r="AD723" s="26">
        <v>0</v>
      </c>
      <c r="AE723" s="24" t="s">
        <v>115</v>
      </c>
      <c r="AF723" s="24">
        <v>0</v>
      </c>
      <c r="AG723" s="24">
        <v>0</v>
      </c>
      <c r="AH723" s="24">
        <v>0</v>
      </c>
      <c r="AI723" s="24">
        <v>0</v>
      </c>
      <c r="AJ723" s="24">
        <v>2.5499999999999998</v>
      </c>
      <c r="AK723" s="24">
        <v>5.8</v>
      </c>
    </row>
    <row r="724" spans="25:37" ht="16.5" customHeight="1" thickBot="1" x14ac:dyDescent="0.3">
      <c r="Y724" s="24">
        <v>705</v>
      </c>
      <c r="Z724" s="24">
        <v>718</v>
      </c>
      <c r="AA724" s="24">
        <v>-874.6496277</v>
      </c>
      <c r="AB724" s="24">
        <v>1.45</v>
      </c>
      <c r="AC724" s="25">
        <v>0.32</v>
      </c>
      <c r="AD724" s="26">
        <v>0</v>
      </c>
      <c r="AE724" s="14"/>
      <c r="AF724" s="24">
        <v>0</v>
      </c>
      <c r="AG724" s="24">
        <v>0</v>
      </c>
      <c r="AH724" s="24">
        <v>0</v>
      </c>
      <c r="AI724" s="24">
        <v>0</v>
      </c>
      <c r="AJ724" s="24">
        <v>1.6</v>
      </c>
      <c r="AK724" s="24">
        <v>2.8</v>
      </c>
    </row>
    <row r="725" spans="25:37" ht="16.5" customHeight="1" thickBot="1" x14ac:dyDescent="0.3">
      <c r="Y725" s="24">
        <v>722</v>
      </c>
      <c r="Z725" s="24">
        <v>716</v>
      </c>
      <c r="AA725" s="24">
        <v>-921.34915160000003</v>
      </c>
      <c r="AB725" s="24">
        <v>0.95</v>
      </c>
      <c r="AC725" s="25">
        <v>0.19</v>
      </c>
      <c r="AD725" s="26">
        <v>0</v>
      </c>
      <c r="AE725" s="14"/>
      <c r="AF725" s="24">
        <v>0</v>
      </c>
      <c r="AG725" s="24">
        <v>0</v>
      </c>
      <c r="AH725" s="24">
        <v>0</v>
      </c>
      <c r="AI725" s="24">
        <v>0</v>
      </c>
      <c r="AJ725" s="24">
        <v>0.95</v>
      </c>
      <c r="AK725" s="24">
        <v>3.8</v>
      </c>
    </row>
    <row r="726" spans="25:37" ht="16.5" customHeight="1" thickBot="1" x14ac:dyDescent="0.3">
      <c r="Y726" s="24">
        <v>732</v>
      </c>
      <c r="Z726" s="24">
        <v>713</v>
      </c>
      <c r="AA726" s="24">
        <v>-960.86413570000002</v>
      </c>
      <c r="AB726" s="24">
        <v>0.4</v>
      </c>
      <c r="AC726" s="25">
        <v>0.08</v>
      </c>
      <c r="AD726" s="26">
        <v>0</v>
      </c>
      <c r="AE726" s="24" t="s">
        <v>126</v>
      </c>
      <c r="AF726" s="24">
        <v>0</v>
      </c>
      <c r="AG726" s="24">
        <v>0</v>
      </c>
      <c r="AH726" s="24">
        <v>0</v>
      </c>
      <c r="AI726" s="24">
        <v>0</v>
      </c>
      <c r="AJ726" s="24">
        <v>0.4</v>
      </c>
      <c r="AK726" s="24">
        <v>0</v>
      </c>
    </row>
    <row r="727" spans="25:37" ht="16.5" customHeight="1" thickBot="1" x14ac:dyDescent="0.3">
      <c r="Y727" s="24">
        <v>743</v>
      </c>
      <c r="Z727" s="24">
        <v>729</v>
      </c>
      <c r="AA727" s="24">
        <v>-1021.92717</v>
      </c>
      <c r="AB727" s="24">
        <v>-0.2</v>
      </c>
      <c r="AC727" s="25">
        <v>-0.04</v>
      </c>
      <c r="AD727" s="26">
        <v>0</v>
      </c>
      <c r="AE727" s="14"/>
      <c r="AF727" s="24">
        <v>-0.2</v>
      </c>
      <c r="AG727" s="24">
        <v>0.6</v>
      </c>
      <c r="AH727" s="24">
        <v>-0.7</v>
      </c>
      <c r="AI727" s="24">
        <v>0.3</v>
      </c>
      <c r="AJ727" s="24">
        <v>-0.2</v>
      </c>
      <c r="AK727" s="24">
        <v>1.6</v>
      </c>
    </row>
    <row r="728" spans="25:37" ht="16.5" customHeight="1" thickBot="1" x14ac:dyDescent="0.3">
      <c r="Y728" s="24">
        <v>641</v>
      </c>
      <c r="Z728" s="24">
        <v>738</v>
      </c>
      <c r="AA728" s="24">
        <v>-734.95757289999995</v>
      </c>
      <c r="AB728" s="24">
        <v>3.4</v>
      </c>
      <c r="AC728" s="25">
        <v>0.8</v>
      </c>
      <c r="AD728" s="26">
        <v>-0.01</v>
      </c>
      <c r="AE728" s="24" t="s">
        <v>126</v>
      </c>
      <c r="AF728" s="24">
        <v>-1.35</v>
      </c>
      <c r="AG728" s="24">
        <v>1.2</v>
      </c>
      <c r="AH728" s="24">
        <v>-0.65</v>
      </c>
      <c r="AI728" s="24">
        <v>0.75</v>
      </c>
      <c r="AJ728" s="24">
        <v>4.05</v>
      </c>
      <c r="AK728" s="24">
        <v>8.4</v>
      </c>
    </row>
    <row r="729" spans="25:37" ht="16.5" customHeight="1" thickBot="1" x14ac:dyDescent="0.3">
      <c r="Y729" s="24">
        <v>741</v>
      </c>
      <c r="Z729" s="24">
        <v>707</v>
      </c>
      <c r="AA729" s="24">
        <v>-1007.233437</v>
      </c>
      <c r="AB729" s="24">
        <v>-0.2</v>
      </c>
      <c r="AC729" s="25">
        <v>-0.09</v>
      </c>
      <c r="AD729" s="26">
        <v>-0.01</v>
      </c>
      <c r="AE729" s="14"/>
      <c r="AF729" s="24">
        <v>1.45</v>
      </c>
      <c r="AG729" s="24">
        <v>-0.4</v>
      </c>
      <c r="AH729" s="24">
        <v>-0.2</v>
      </c>
      <c r="AI729" s="24">
        <v>-0.9</v>
      </c>
      <c r="AJ729" s="24">
        <v>-0.4</v>
      </c>
      <c r="AK729" s="24">
        <v>-1</v>
      </c>
    </row>
    <row r="730" spans="25:37" ht="16.5" customHeight="1" thickBot="1" x14ac:dyDescent="0.3">
      <c r="Y730" s="24">
        <v>716</v>
      </c>
      <c r="Z730" s="24">
        <v>732</v>
      </c>
      <c r="AA730" s="24">
        <v>-910.5401306</v>
      </c>
      <c r="AB730" s="24">
        <v>1.2</v>
      </c>
      <c r="AC730" s="25">
        <v>0.26</v>
      </c>
      <c r="AD730" s="26">
        <v>-0.03</v>
      </c>
      <c r="AE730" s="14"/>
      <c r="AF730" s="24">
        <v>-1.2</v>
      </c>
      <c r="AG730" s="24">
        <v>1.8</v>
      </c>
      <c r="AH730" s="24">
        <v>0.3</v>
      </c>
      <c r="AI730" s="24">
        <v>-1</v>
      </c>
      <c r="AJ730" s="24">
        <v>1.4</v>
      </c>
      <c r="AK730" s="24">
        <v>1.4</v>
      </c>
    </row>
    <row r="731" spans="25:37" ht="16.5" customHeight="1" thickBot="1" x14ac:dyDescent="0.3">
      <c r="Y731" s="24">
        <v>686</v>
      </c>
      <c r="Z731" s="24">
        <v>734</v>
      </c>
      <c r="AA731" s="24">
        <v>-829.81909180000002</v>
      </c>
      <c r="AB731" s="24">
        <v>2.15</v>
      </c>
      <c r="AC731" s="25">
        <v>0.49</v>
      </c>
      <c r="AD731" s="26">
        <v>-0.04</v>
      </c>
      <c r="AE731" s="14"/>
      <c r="AF731" s="24">
        <v>-1.4</v>
      </c>
      <c r="AG731" s="24">
        <v>1</v>
      </c>
      <c r="AH731" s="24">
        <v>0.2</v>
      </c>
      <c r="AI731" s="24">
        <v>0.05</v>
      </c>
      <c r="AJ731" s="24">
        <v>2.6</v>
      </c>
      <c r="AK731" s="24">
        <v>0.6</v>
      </c>
    </row>
    <row r="732" spans="25:37" ht="16.5" customHeight="1" thickBot="1" x14ac:dyDescent="0.3">
      <c r="Y732" s="24">
        <v>664</v>
      </c>
      <c r="Z732" s="24">
        <v>736</v>
      </c>
      <c r="AA732" s="24">
        <v>-792.94731809999996</v>
      </c>
      <c r="AB732" s="24">
        <v>2.8</v>
      </c>
      <c r="AC732" s="25">
        <v>0.6</v>
      </c>
      <c r="AD732" s="26">
        <v>-0.05</v>
      </c>
      <c r="AE732" s="14"/>
      <c r="AF732" s="24">
        <v>-0.5</v>
      </c>
      <c r="AG732" s="24">
        <v>0.6</v>
      </c>
      <c r="AH732" s="24">
        <v>-0.55000000000000004</v>
      </c>
      <c r="AI732" s="24">
        <v>0.25</v>
      </c>
      <c r="AJ732" s="24">
        <v>3.2</v>
      </c>
      <c r="AK732" s="24">
        <v>1</v>
      </c>
    </row>
    <row r="733" spans="25:37" ht="16.5" customHeight="1" thickBot="1" x14ac:dyDescent="0.3">
      <c r="Y733" s="24">
        <v>683</v>
      </c>
      <c r="Z733" s="24">
        <v>731</v>
      </c>
      <c r="AA733" s="24">
        <v>-821.95959470000003</v>
      </c>
      <c r="AB733" s="24">
        <v>2.2000000000000002</v>
      </c>
      <c r="AC733" s="25">
        <v>0.48</v>
      </c>
      <c r="AD733" s="26">
        <v>-0.05</v>
      </c>
      <c r="AE733" s="14"/>
      <c r="AF733" s="24">
        <v>0</v>
      </c>
      <c r="AG733" s="24">
        <v>0.2</v>
      </c>
      <c r="AH733" s="24">
        <v>-0.2</v>
      </c>
      <c r="AI733" s="24">
        <v>-0.2</v>
      </c>
      <c r="AJ733" s="24">
        <v>2.6</v>
      </c>
      <c r="AK733" s="24">
        <v>-0.2</v>
      </c>
    </row>
    <row r="734" spans="25:37" ht="16.5" customHeight="1" thickBot="1" x14ac:dyDescent="0.3">
      <c r="Y734" s="24">
        <v>719</v>
      </c>
      <c r="Z734" s="24">
        <v>726</v>
      </c>
      <c r="AA734" s="24">
        <v>-916.48711400000002</v>
      </c>
      <c r="AB734" s="24">
        <v>1</v>
      </c>
      <c r="AC734" s="25">
        <v>0.2</v>
      </c>
      <c r="AD734" s="26">
        <v>-0.05</v>
      </c>
      <c r="AE734" s="14"/>
      <c r="AF734" s="24">
        <v>0.9</v>
      </c>
      <c r="AG734" s="24">
        <v>1.4</v>
      </c>
      <c r="AH734" s="24">
        <v>-0.25</v>
      </c>
      <c r="AI734" s="24">
        <v>-2.25</v>
      </c>
      <c r="AJ734" s="24">
        <v>1.2</v>
      </c>
      <c r="AK734" s="24">
        <v>2.2000000000000002</v>
      </c>
    </row>
    <row r="735" spans="25:37" ht="16.5" customHeight="1" thickBot="1" x14ac:dyDescent="0.3">
      <c r="Y735" s="24">
        <v>746</v>
      </c>
      <c r="Z735" s="24">
        <v>742</v>
      </c>
      <c r="AA735" s="24">
        <v>-1033.473377</v>
      </c>
      <c r="AB735" s="24">
        <v>-0.4</v>
      </c>
      <c r="AC735" s="25">
        <v>0.01</v>
      </c>
      <c r="AD735" s="26">
        <v>-0.05</v>
      </c>
      <c r="AE735" s="14"/>
      <c r="AF735" s="24">
        <v>0.35</v>
      </c>
      <c r="AG735" s="24">
        <v>3</v>
      </c>
      <c r="AH735" s="24">
        <v>-2.15</v>
      </c>
      <c r="AI735" s="24">
        <v>-1.4</v>
      </c>
      <c r="AJ735" s="24">
        <v>0.25</v>
      </c>
      <c r="AK735" s="24">
        <v>11.6</v>
      </c>
    </row>
    <row r="736" spans="25:37" ht="16.5" customHeight="1" thickBot="1" x14ac:dyDescent="0.3">
      <c r="Y736" s="24">
        <v>753</v>
      </c>
      <c r="Z736" s="24">
        <v>722</v>
      </c>
      <c r="AA736" s="24">
        <v>-1060.119629</v>
      </c>
      <c r="AB736" s="24">
        <v>-0.7</v>
      </c>
      <c r="AC736" s="25">
        <v>-0.22</v>
      </c>
      <c r="AD736" s="26">
        <v>-0.05</v>
      </c>
      <c r="AE736" s="14"/>
      <c r="AF736" s="24">
        <v>0.3</v>
      </c>
      <c r="AG736" s="24">
        <v>-0.4</v>
      </c>
      <c r="AH736" s="24">
        <v>0.2</v>
      </c>
      <c r="AI736" s="24">
        <v>-0.3</v>
      </c>
      <c r="AJ736" s="24">
        <v>-0.9</v>
      </c>
      <c r="AK736" s="24">
        <v>6.6</v>
      </c>
    </row>
    <row r="737" spans="25:37" ht="16.5" customHeight="1" thickBot="1" x14ac:dyDescent="0.3">
      <c r="Y737" s="24">
        <v>660</v>
      </c>
      <c r="Z737" s="24">
        <v>719</v>
      </c>
      <c r="AA737" s="24">
        <v>-781.68009570000004</v>
      </c>
      <c r="AB737" s="24">
        <v>2.9</v>
      </c>
      <c r="AC737" s="25">
        <v>0.53</v>
      </c>
      <c r="AD737" s="26">
        <v>-0.06</v>
      </c>
      <c r="AE737" s="14"/>
      <c r="AF737" s="24">
        <v>-0.25</v>
      </c>
      <c r="AG737" s="24">
        <v>0.2</v>
      </c>
      <c r="AH737" s="24">
        <v>1.1000000000000001</v>
      </c>
      <c r="AI737" s="24">
        <v>-1.3</v>
      </c>
      <c r="AJ737" s="24">
        <v>2.9</v>
      </c>
      <c r="AK737" s="24">
        <v>0</v>
      </c>
    </row>
    <row r="738" spans="25:37" ht="16.5" customHeight="1" thickBot="1" x14ac:dyDescent="0.3">
      <c r="Y738" s="24">
        <v>727</v>
      </c>
      <c r="Z738" s="24">
        <v>733</v>
      </c>
      <c r="AA738" s="24">
        <v>-939.93284610000001</v>
      </c>
      <c r="AB738" s="24">
        <v>0.75</v>
      </c>
      <c r="AC738" s="25">
        <v>0.15</v>
      </c>
      <c r="AD738" s="26">
        <v>-0.06</v>
      </c>
      <c r="AE738" s="14"/>
      <c r="AF738" s="24">
        <v>-0.65</v>
      </c>
      <c r="AG738" s="24">
        <v>0</v>
      </c>
      <c r="AH738" s="24">
        <v>0.2</v>
      </c>
      <c r="AI738" s="24">
        <v>0.2</v>
      </c>
      <c r="AJ738" s="24">
        <v>1</v>
      </c>
      <c r="AK738" s="24">
        <v>1</v>
      </c>
    </row>
    <row r="739" spans="25:37" ht="16.5" customHeight="1" thickBot="1" x14ac:dyDescent="0.3">
      <c r="Y739" s="24">
        <v>680</v>
      </c>
      <c r="Z739" s="24">
        <v>745</v>
      </c>
      <c r="AA739" s="24">
        <v>-817.54677249999997</v>
      </c>
      <c r="AB739" s="24">
        <v>2.4</v>
      </c>
      <c r="AC739" s="25">
        <v>0.63</v>
      </c>
      <c r="AD739" s="26">
        <v>-0.09</v>
      </c>
      <c r="AE739" s="14"/>
      <c r="AF739" s="24">
        <v>-0.05</v>
      </c>
      <c r="AG739" s="24">
        <v>1.4</v>
      </c>
      <c r="AH739" s="24">
        <v>-2.5</v>
      </c>
      <c r="AI739" s="24">
        <v>0.8</v>
      </c>
      <c r="AJ739" s="24">
        <v>3.5</v>
      </c>
      <c r="AK739" s="24">
        <v>7.2</v>
      </c>
    </row>
    <row r="740" spans="25:37" ht="16.5" customHeight="1" thickBot="1" x14ac:dyDescent="0.3">
      <c r="Y740" s="24">
        <v>749</v>
      </c>
      <c r="Z740" s="24">
        <v>730</v>
      </c>
      <c r="AA740" s="24">
        <v>-1039.924614</v>
      </c>
      <c r="AB740" s="24">
        <v>-0.45</v>
      </c>
      <c r="AC740" s="25">
        <v>-0.16</v>
      </c>
      <c r="AD740" s="26">
        <v>-0.09</v>
      </c>
      <c r="AE740" s="14"/>
      <c r="AF740" s="24">
        <v>0.9</v>
      </c>
      <c r="AG740" s="24">
        <v>0.4</v>
      </c>
      <c r="AH740" s="24">
        <v>-0.1</v>
      </c>
      <c r="AI740" s="24">
        <v>-1.55</v>
      </c>
      <c r="AJ740" s="24">
        <v>-0.45</v>
      </c>
      <c r="AK740" s="24">
        <v>-0.8</v>
      </c>
    </row>
    <row r="741" spans="25:37" ht="16.5" customHeight="1" thickBot="1" x14ac:dyDescent="0.3">
      <c r="Y741" s="24">
        <v>708</v>
      </c>
      <c r="Z741" s="24">
        <v>737</v>
      </c>
      <c r="AA741" s="24">
        <v>-890.45204160000003</v>
      </c>
      <c r="AB741" s="24">
        <v>1.35</v>
      </c>
      <c r="AC741" s="25">
        <v>0.28999999999999998</v>
      </c>
      <c r="AD741" s="26">
        <v>-0.1</v>
      </c>
      <c r="AE741" s="14"/>
      <c r="AF741" s="24">
        <v>-0.4</v>
      </c>
      <c r="AG741" s="24">
        <v>-0.4</v>
      </c>
      <c r="AH741" s="24">
        <v>-0.05</v>
      </c>
      <c r="AI741" s="24">
        <v>0.45</v>
      </c>
      <c r="AJ741" s="24">
        <v>1.85</v>
      </c>
      <c r="AK741" s="24">
        <v>1.8</v>
      </c>
    </row>
    <row r="742" spans="25:37" ht="16.5" customHeight="1" thickBot="1" x14ac:dyDescent="0.3">
      <c r="Y742" s="24">
        <v>726</v>
      </c>
      <c r="Z742" s="24">
        <v>723</v>
      </c>
      <c r="AA742" s="24">
        <v>-939.54360959999997</v>
      </c>
      <c r="AB742" s="24">
        <v>0.85</v>
      </c>
      <c r="AC742" s="25">
        <v>0.08</v>
      </c>
      <c r="AD742" s="26">
        <v>-0.1</v>
      </c>
      <c r="AE742" s="14"/>
      <c r="AF742" s="24">
        <v>0</v>
      </c>
      <c r="AG742" s="24">
        <v>0.2</v>
      </c>
      <c r="AH742" s="24">
        <v>1.1499999999999999</v>
      </c>
      <c r="AI742" s="24">
        <v>-1.75</v>
      </c>
      <c r="AJ742" s="24">
        <v>0.8</v>
      </c>
      <c r="AK742" s="24">
        <v>4.2</v>
      </c>
    </row>
    <row r="743" spans="25:37" ht="16.5" customHeight="1" thickBot="1" x14ac:dyDescent="0.3">
      <c r="Y743" s="24">
        <v>725</v>
      </c>
      <c r="Z743" s="24">
        <v>725</v>
      </c>
      <c r="AA743" s="24">
        <v>-937.83885190000001</v>
      </c>
      <c r="AB743" s="24">
        <v>0.9</v>
      </c>
      <c r="AC743" s="25">
        <v>0.08</v>
      </c>
      <c r="AD743" s="26">
        <v>-0.13</v>
      </c>
      <c r="AE743" s="14"/>
      <c r="AF743" s="24">
        <v>1</v>
      </c>
      <c r="AG743" s="24">
        <v>-0.6</v>
      </c>
      <c r="AH743" s="24">
        <v>0.5</v>
      </c>
      <c r="AI743" s="24">
        <v>-1.4</v>
      </c>
      <c r="AJ743" s="24">
        <v>0.9</v>
      </c>
      <c r="AK743" s="24">
        <v>5.2</v>
      </c>
    </row>
    <row r="744" spans="25:37" ht="16.5" customHeight="1" thickBot="1" x14ac:dyDescent="0.3">
      <c r="Y744" s="24">
        <v>676</v>
      </c>
      <c r="Z744" s="24">
        <v>739</v>
      </c>
      <c r="AA744" s="24">
        <v>-807.47976400000005</v>
      </c>
      <c r="AB744" s="24">
        <v>2.4500000000000002</v>
      </c>
      <c r="AC744" s="25">
        <v>0.54</v>
      </c>
      <c r="AD744" s="26">
        <v>-0.15</v>
      </c>
      <c r="AE744" s="14"/>
      <c r="AF744" s="24">
        <v>-1.25</v>
      </c>
      <c r="AG744" s="24">
        <v>0</v>
      </c>
      <c r="AH744" s="24">
        <v>0.2</v>
      </c>
      <c r="AI744" s="24">
        <v>0.45</v>
      </c>
      <c r="AJ744" s="24">
        <v>3.3</v>
      </c>
      <c r="AK744" s="24">
        <v>4.2</v>
      </c>
    </row>
    <row r="745" spans="25:37" ht="16.5" customHeight="1" thickBot="1" x14ac:dyDescent="0.3">
      <c r="Y745" s="24">
        <v>672</v>
      </c>
      <c r="Z745" s="24">
        <v>741</v>
      </c>
      <c r="AA745" s="24">
        <v>-804.90731779999999</v>
      </c>
      <c r="AB745" s="24">
        <v>2.5499999999999998</v>
      </c>
      <c r="AC745" s="25">
        <v>0.54</v>
      </c>
      <c r="AD745" s="26">
        <v>-0.18</v>
      </c>
      <c r="AE745" s="24" t="s">
        <v>115</v>
      </c>
      <c r="AF745" s="24">
        <v>-0.7</v>
      </c>
      <c r="AG745" s="24">
        <v>0</v>
      </c>
      <c r="AH745" s="24">
        <v>0</v>
      </c>
      <c r="AI745" s="24">
        <v>0</v>
      </c>
      <c r="AJ745" s="24">
        <v>3.4</v>
      </c>
      <c r="AK745" s="24">
        <v>6.6</v>
      </c>
    </row>
    <row r="746" spans="25:37" ht="16.5" customHeight="1" thickBot="1" x14ac:dyDescent="0.3">
      <c r="Y746" s="24">
        <v>742</v>
      </c>
      <c r="Z746" s="24">
        <v>740</v>
      </c>
      <c r="AA746" s="24">
        <v>-1021.269228</v>
      </c>
      <c r="AB746" s="24">
        <v>-0.2</v>
      </c>
      <c r="AC746" s="25">
        <v>-0.09</v>
      </c>
      <c r="AD746" s="26">
        <v>-0.2</v>
      </c>
      <c r="AE746" s="14"/>
      <c r="AF746" s="24">
        <v>-2.2999999999999998</v>
      </c>
      <c r="AG746" s="24">
        <v>0</v>
      </c>
      <c r="AH746" s="24">
        <v>1.5</v>
      </c>
      <c r="AI746" s="24">
        <v>0</v>
      </c>
      <c r="AJ746" s="24">
        <v>0.35</v>
      </c>
      <c r="AK746" s="24">
        <v>6.6</v>
      </c>
    </row>
    <row r="747" spans="25:37" ht="16.5" customHeight="1" thickBot="1" x14ac:dyDescent="0.3">
      <c r="Y747" s="24">
        <v>762</v>
      </c>
      <c r="Z747" s="24">
        <v>735</v>
      </c>
      <c r="AA747" s="24">
        <v>-1252.4557319999999</v>
      </c>
      <c r="AB747" s="24">
        <v>-3</v>
      </c>
      <c r="AC747" s="25">
        <v>-0.8</v>
      </c>
      <c r="AD747" s="26">
        <v>-0.2</v>
      </c>
      <c r="AE747" s="14"/>
      <c r="AF747" s="24">
        <v>-0.5</v>
      </c>
      <c r="AG747" s="24">
        <v>-3.2</v>
      </c>
      <c r="AH747" s="24">
        <v>1.1000000000000001</v>
      </c>
      <c r="AI747" s="24">
        <v>1.8</v>
      </c>
      <c r="AJ747" s="24">
        <v>-3.2</v>
      </c>
      <c r="AK747" s="24">
        <v>0.6</v>
      </c>
    </row>
    <row r="748" spans="25:37" ht="16.5" customHeight="1" thickBot="1" x14ac:dyDescent="0.3">
      <c r="Y748" s="24">
        <v>718</v>
      </c>
      <c r="Z748" s="24">
        <v>746</v>
      </c>
      <c r="AA748" s="24">
        <v>-914.23747249999997</v>
      </c>
      <c r="AB748" s="24">
        <v>1.1000000000000001</v>
      </c>
      <c r="AC748" s="25">
        <v>0.27</v>
      </c>
      <c r="AD748" s="26">
        <v>-0.21</v>
      </c>
      <c r="AE748" s="14"/>
      <c r="AF748" s="24">
        <v>-1.45</v>
      </c>
      <c r="AG748" s="24">
        <v>1</v>
      </c>
      <c r="AH748" s="24">
        <v>0</v>
      </c>
      <c r="AI748" s="24">
        <v>-0.4</v>
      </c>
      <c r="AJ748" s="24">
        <v>2.2000000000000002</v>
      </c>
      <c r="AK748" s="24">
        <v>11</v>
      </c>
    </row>
    <row r="749" spans="25:37" ht="16.5" customHeight="1" thickBot="1" x14ac:dyDescent="0.3">
      <c r="Y749" s="24">
        <v>724</v>
      </c>
      <c r="Z749" s="24">
        <v>744</v>
      </c>
      <c r="AA749" s="24">
        <v>-936.9151382</v>
      </c>
      <c r="AB749" s="24">
        <v>0.9</v>
      </c>
      <c r="AC749" s="25">
        <v>0.19</v>
      </c>
      <c r="AD749" s="26">
        <v>-0.21</v>
      </c>
      <c r="AE749" s="14"/>
      <c r="AF749" s="24">
        <v>-1.05</v>
      </c>
      <c r="AG749" s="24">
        <v>0.6</v>
      </c>
      <c r="AH749" s="24">
        <v>0</v>
      </c>
      <c r="AI749" s="24">
        <v>-0.4</v>
      </c>
      <c r="AJ749" s="24">
        <v>1.8</v>
      </c>
      <c r="AK749" s="24">
        <v>1.2</v>
      </c>
    </row>
    <row r="750" spans="25:37" ht="16.5" customHeight="1" thickBot="1" x14ac:dyDescent="0.3">
      <c r="Y750" s="24">
        <v>730</v>
      </c>
      <c r="Z750" s="24">
        <v>747</v>
      </c>
      <c r="AA750" s="24">
        <v>-959.88008119999995</v>
      </c>
      <c r="AB750" s="24">
        <v>0.65</v>
      </c>
      <c r="AC750" s="25">
        <v>0.13</v>
      </c>
      <c r="AD750" s="26">
        <v>-0.24</v>
      </c>
      <c r="AE750" s="14"/>
      <c r="AF750" s="24">
        <v>-0.1</v>
      </c>
      <c r="AG750" s="24">
        <v>0.6</v>
      </c>
      <c r="AH750" s="24">
        <v>-0.65</v>
      </c>
      <c r="AI750" s="24">
        <v>-0.8</v>
      </c>
      <c r="AJ750" s="24">
        <v>1.6</v>
      </c>
      <c r="AK750" s="24">
        <v>2</v>
      </c>
    </row>
    <row r="751" spans="25:37" ht="16.5" customHeight="1" thickBot="1" x14ac:dyDescent="0.3">
      <c r="Y751" s="24">
        <v>744</v>
      </c>
      <c r="Z751" s="24">
        <v>743</v>
      </c>
      <c r="AA751" s="24">
        <v>-1030.009247</v>
      </c>
      <c r="AB751" s="24">
        <v>-0.25</v>
      </c>
      <c r="AC751" s="25">
        <v>-0.09</v>
      </c>
      <c r="AD751" s="26">
        <v>-0.24</v>
      </c>
      <c r="AE751" s="14"/>
      <c r="AF751" s="24">
        <v>-0.3</v>
      </c>
      <c r="AG751" s="24">
        <v>-0.2</v>
      </c>
      <c r="AH751" s="24">
        <v>-0.2</v>
      </c>
      <c r="AI751" s="24">
        <v>-0.25</v>
      </c>
      <c r="AJ751" s="24">
        <v>0.5</v>
      </c>
      <c r="AK751" s="24">
        <v>5</v>
      </c>
    </row>
    <row r="752" spans="25:37" ht="16.5" customHeight="1" thickBot="1" x14ac:dyDescent="0.3">
      <c r="Y752" s="24">
        <v>728</v>
      </c>
      <c r="Z752" s="24">
        <v>749</v>
      </c>
      <c r="AA752" s="24">
        <v>-944.32921599999997</v>
      </c>
      <c r="AB752" s="24">
        <v>0.65</v>
      </c>
      <c r="AC752" s="25">
        <v>0.17</v>
      </c>
      <c r="AD752" s="26">
        <v>-0.26</v>
      </c>
      <c r="AE752" s="14"/>
      <c r="AF752" s="24">
        <v>-0.45</v>
      </c>
      <c r="AG752" s="24">
        <v>0.4</v>
      </c>
      <c r="AH752" s="24">
        <v>-0.4</v>
      </c>
      <c r="AI752" s="24">
        <v>-0.6</v>
      </c>
      <c r="AJ752" s="24">
        <v>1.9</v>
      </c>
      <c r="AK752" s="24">
        <v>1.2</v>
      </c>
    </row>
    <row r="753" spans="25:37" ht="16.5" customHeight="1" thickBot="1" x14ac:dyDescent="0.3">
      <c r="Y753" s="24">
        <v>751</v>
      </c>
      <c r="Z753" s="24">
        <v>750</v>
      </c>
      <c r="AA753" s="24">
        <v>-1049.658234</v>
      </c>
      <c r="AB753" s="24">
        <v>-0.5</v>
      </c>
      <c r="AC753" s="25">
        <v>-0.11</v>
      </c>
      <c r="AD753" s="26">
        <v>-0.28000000000000003</v>
      </c>
      <c r="AE753" s="14"/>
      <c r="AF753" s="24">
        <v>-1.7</v>
      </c>
      <c r="AG753" s="24">
        <v>-0.4</v>
      </c>
      <c r="AH753" s="24">
        <v>0</v>
      </c>
      <c r="AI753" s="24">
        <v>1</v>
      </c>
      <c r="AJ753" s="24">
        <v>0.55000000000000004</v>
      </c>
      <c r="AK753" s="24">
        <v>9.6</v>
      </c>
    </row>
    <row r="754" spans="25:37" ht="16.5" customHeight="1" thickBot="1" x14ac:dyDescent="0.3">
      <c r="Y754" s="24">
        <v>756</v>
      </c>
      <c r="Z754" s="24">
        <v>753</v>
      </c>
      <c r="AA754" s="24">
        <v>-1092.527828</v>
      </c>
      <c r="AB754" s="24">
        <v>-1.1000000000000001</v>
      </c>
      <c r="AC754" s="25">
        <v>-0.1</v>
      </c>
      <c r="AD754" s="26">
        <v>-0.28000000000000003</v>
      </c>
      <c r="AE754" s="14"/>
      <c r="AF754" s="24">
        <v>-2.2000000000000002</v>
      </c>
      <c r="AG754" s="24">
        <v>1.6</v>
      </c>
      <c r="AH754" s="24">
        <v>-1.75</v>
      </c>
      <c r="AI754" s="24">
        <v>1.25</v>
      </c>
      <c r="AJ754" s="24">
        <v>0.6</v>
      </c>
      <c r="AK754" s="24">
        <v>5.8</v>
      </c>
    </row>
    <row r="755" spans="25:37" ht="16.5" customHeight="1" thickBot="1" x14ac:dyDescent="0.3">
      <c r="Y755" s="24">
        <v>755</v>
      </c>
      <c r="Z755" s="24">
        <v>748</v>
      </c>
      <c r="AA755" s="24">
        <v>-1069.3922010000001</v>
      </c>
      <c r="AB755" s="24">
        <v>-1</v>
      </c>
      <c r="AC755" s="25">
        <v>-0.23</v>
      </c>
      <c r="AD755" s="26">
        <v>-0.31</v>
      </c>
      <c r="AE755" s="14"/>
      <c r="AF755" s="24">
        <v>2.4</v>
      </c>
      <c r="AG755" s="24">
        <v>0</v>
      </c>
      <c r="AH755" s="24">
        <v>-1.25</v>
      </c>
      <c r="AI755" s="24">
        <v>-2.4</v>
      </c>
      <c r="AJ755" s="24">
        <v>0.1</v>
      </c>
      <c r="AK755" s="24">
        <v>0.2</v>
      </c>
    </row>
    <row r="756" spans="25:37" ht="16.5" customHeight="1" thickBot="1" x14ac:dyDescent="0.3">
      <c r="Y756" s="24">
        <v>731</v>
      </c>
      <c r="Z756" s="24">
        <v>752</v>
      </c>
      <c r="AA756" s="24">
        <v>-960.60672380000005</v>
      </c>
      <c r="AB756" s="24">
        <v>0.5</v>
      </c>
      <c r="AC756" s="25">
        <v>0.18</v>
      </c>
      <c r="AD756" s="26">
        <v>-0.38</v>
      </c>
      <c r="AE756" s="14"/>
      <c r="AF756" s="24">
        <v>-2.2999999999999998</v>
      </c>
      <c r="AG756" s="24">
        <v>3.2</v>
      </c>
      <c r="AH756" s="24">
        <v>0.2</v>
      </c>
      <c r="AI756" s="24">
        <v>-2.6</v>
      </c>
      <c r="AJ756" s="24">
        <v>2.4</v>
      </c>
      <c r="AK756" s="24">
        <v>11.4</v>
      </c>
    </row>
    <row r="757" spans="25:37" ht="16.5" customHeight="1" thickBot="1" x14ac:dyDescent="0.3">
      <c r="Y757" s="24">
        <v>757</v>
      </c>
      <c r="Z757" s="24">
        <v>755</v>
      </c>
      <c r="AA757" s="24">
        <v>-1101.699928</v>
      </c>
      <c r="AB757" s="24">
        <v>-1.1499999999999999</v>
      </c>
      <c r="AC757" s="25">
        <v>-0.14000000000000001</v>
      </c>
      <c r="AD757" s="26">
        <v>-0.38</v>
      </c>
      <c r="AE757" s="14"/>
      <c r="AF757" s="24">
        <v>-0.5</v>
      </c>
      <c r="AG757" s="24">
        <v>1</v>
      </c>
      <c r="AH757" s="24">
        <v>-2.6</v>
      </c>
      <c r="AI757" s="24">
        <v>0.6</v>
      </c>
      <c r="AJ757" s="24">
        <v>0.8</v>
      </c>
      <c r="AK757" s="24">
        <v>0.2</v>
      </c>
    </row>
    <row r="758" spans="25:37" ht="16.5" customHeight="1" thickBot="1" x14ac:dyDescent="0.3">
      <c r="Y758" s="24">
        <v>754</v>
      </c>
      <c r="Z758" s="24">
        <v>756</v>
      </c>
      <c r="AA758" s="24">
        <v>-1061.0912020000001</v>
      </c>
      <c r="AB758" s="24">
        <v>-0.8</v>
      </c>
      <c r="AC758" s="25">
        <v>-0.08</v>
      </c>
      <c r="AD758" s="26">
        <v>-0.46</v>
      </c>
      <c r="AE758" s="14"/>
      <c r="AF758" s="24">
        <v>-0.45</v>
      </c>
      <c r="AG758" s="24">
        <v>1.2</v>
      </c>
      <c r="AH758" s="24">
        <v>-1.6</v>
      </c>
      <c r="AI758" s="24">
        <v>-1</v>
      </c>
      <c r="AJ758" s="24">
        <v>1.45</v>
      </c>
      <c r="AK758" s="24">
        <v>0</v>
      </c>
    </row>
    <row r="759" spans="25:37" ht="16.5" customHeight="1" thickBot="1" x14ac:dyDescent="0.3">
      <c r="Y759" s="24">
        <v>759</v>
      </c>
      <c r="Z759" s="24">
        <v>758</v>
      </c>
      <c r="AA759" s="24">
        <v>-1171.933121</v>
      </c>
      <c r="AB759" s="24">
        <v>-1.9</v>
      </c>
      <c r="AC759" s="25">
        <v>-0.38</v>
      </c>
      <c r="AD759" s="26">
        <v>-0.51</v>
      </c>
      <c r="AE759" s="14"/>
      <c r="AF759" s="24">
        <v>-0.9</v>
      </c>
      <c r="AG759" s="24">
        <v>1</v>
      </c>
      <c r="AH759" s="24">
        <v>-1.5</v>
      </c>
      <c r="AI759" s="24">
        <v>-0.65</v>
      </c>
      <c r="AJ759" s="24">
        <v>0.15</v>
      </c>
      <c r="AK759" s="24">
        <v>2.2000000000000002</v>
      </c>
    </row>
    <row r="760" spans="25:37" ht="16.5" customHeight="1" thickBot="1" x14ac:dyDescent="0.3">
      <c r="Y760" s="24">
        <v>736</v>
      </c>
      <c r="Z760" s="24">
        <v>751</v>
      </c>
      <c r="AA760" s="24">
        <v>-986.94642450000003</v>
      </c>
      <c r="AB760" s="24">
        <v>0.25</v>
      </c>
      <c r="AC760" s="25">
        <v>-0.04</v>
      </c>
      <c r="AD760" s="26">
        <v>-0.53</v>
      </c>
      <c r="AE760" s="14"/>
      <c r="AF760" s="24">
        <v>-0.9</v>
      </c>
      <c r="AG760" s="24">
        <v>-1</v>
      </c>
      <c r="AH760" s="24">
        <v>1.4</v>
      </c>
      <c r="AI760" s="24">
        <v>-1.6</v>
      </c>
      <c r="AJ760" s="24">
        <v>1.9</v>
      </c>
      <c r="AK760" s="24">
        <v>4.4000000000000004</v>
      </c>
    </row>
    <row r="761" spans="25:37" ht="16.5" customHeight="1" thickBot="1" x14ac:dyDescent="0.3">
      <c r="Y761" s="24">
        <v>737</v>
      </c>
      <c r="Z761" s="24">
        <v>757</v>
      </c>
      <c r="AA761" s="24">
        <v>-998.51206209999998</v>
      </c>
      <c r="AB761" s="24">
        <v>0.05</v>
      </c>
      <c r="AC761" s="25">
        <v>0.05</v>
      </c>
      <c r="AD761" s="26">
        <v>-0.54</v>
      </c>
      <c r="AE761" s="14"/>
      <c r="AF761" s="24">
        <v>-2.5</v>
      </c>
      <c r="AG761" s="24">
        <v>0</v>
      </c>
      <c r="AH761" s="24">
        <v>0.3</v>
      </c>
      <c r="AI761" s="24">
        <v>0.05</v>
      </c>
      <c r="AJ761" s="24">
        <v>2.4</v>
      </c>
      <c r="AK761" s="24">
        <v>1.6</v>
      </c>
    </row>
    <row r="762" spans="25:37" ht="16.5" customHeight="1" thickBot="1" x14ac:dyDescent="0.3">
      <c r="Y762" s="24">
        <v>748</v>
      </c>
      <c r="Z762" s="24">
        <v>754</v>
      </c>
      <c r="AA762" s="24">
        <v>-1039.2896189999999</v>
      </c>
      <c r="AB762" s="24">
        <v>-0.45</v>
      </c>
      <c r="AC762" s="25">
        <v>-0.2</v>
      </c>
      <c r="AD762" s="26">
        <v>-0.6</v>
      </c>
      <c r="AE762" s="14"/>
      <c r="AF762" s="24">
        <v>0</v>
      </c>
      <c r="AG762" s="24">
        <v>-1.8</v>
      </c>
      <c r="AH762" s="24">
        <v>1</v>
      </c>
      <c r="AI762" s="24">
        <v>-1.6</v>
      </c>
      <c r="AJ762" s="24">
        <v>1.4</v>
      </c>
      <c r="AK762" s="24">
        <v>1.8</v>
      </c>
    </row>
    <row r="763" spans="25:37" ht="16.5" customHeight="1" thickBot="1" x14ac:dyDescent="0.3">
      <c r="Y763" s="24">
        <v>760</v>
      </c>
      <c r="Z763" s="24">
        <v>761</v>
      </c>
      <c r="AA763" s="24">
        <v>-1237.4590450000001</v>
      </c>
      <c r="AB763" s="24">
        <v>-2.85</v>
      </c>
      <c r="AC763" s="25">
        <v>-0.56999999999999995</v>
      </c>
      <c r="AD763" s="26">
        <v>-0.61</v>
      </c>
      <c r="AE763" s="14"/>
      <c r="AF763" s="24">
        <v>-1.2</v>
      </c>
      <c r="AG763" s="24">
        <v>1</v>
      </c>
      <c r="AH763" s="24">
        <v>-1.1499999999999999</v>
      </c>
      <c r="AI763" s="24">
        <v>-1.1000000000000001</v>
      </c>
      <c r="AJ763" s="24">
        <v>-0.4</v>
      </c>
      <c r="AK763" s="24">
        <v>7.4</v>
      </c>
    </row>
    <row r="764" spans="25:37" ht="16.5" customHeight="1" thickBot="1" x14ac:dyDescent="0.3">
      <c r="Y764" s="24">
        <v>739</v>
      </c>
      <c r="Z764" s="24">
        <v>759</v>
      </c>
      <c r="AA764" s="24">
        <v>-1004.655434</v>
      </c>
      <c r="AB764" s="24">
        <v>-0.05</v>
      </c>
      <c r="AC764" s="25">
        <v>-0.03</v>
      </c>
      <c r="AD764" s="26">
        <v>-0.66</v>
      </c>
      <c r="AE764" s="14"/>
      <c r="AF764" s="24">
        <v>-0.6</v>
      </c>
      <c r="AG764" s="24">
        <v>0.8</v>
      </c>
      <c r="AH764" s="24">
        <v>0.45</v>
      </c>
      <c r="AI764" s="24">
        <v>-3.3</v>
      </c>
      <c r="AJ764" s="24">
        <v>2.5</v>
      </c>
      <c r="AK764" s="24">
        <v>-1</v>
      </c>
    </row>
    <row r="765" spans="25:37" ht="16.5" customHeight="1" thickBot="1" x14ac:dyDescent="0.3">
      <c r="Y765" s="24">
        <v>764</v>
      </c>
      <c r="Z765" s="24">
        <v>760</v>
      </c>
      <c r="AA765" s="24">
        <v>-1296.7433779999999</v>
      </c>
      <c r="AB765" s="24">
        <v>-4.05</v>
      </c>
      <c r="AC765" s="25">
        <v>-0.81</v>
      </c>
      <c r="AD765" s="26">
        <v>-0.66</v>
      </c>
      <c r="AE765" s="14"/>
      <c r="AF765" s="24">
        <v>-0.9</v>
      </c>
      <c r="AG765" s="24">
        <v>-0.6</v>
      </c>
      <c r="AH765" s="24">
        <v>-0.2</v>
      </c>
      <c r="AI765" s="24">
        <v>-0.95</v>
      </c>
      <c r="AJ765" s="24">
        <v>-1.4</v>
      </c>
      <c r="AK765" s="24">
        <v>-2</v>
      </c>
    </row>
    <row r="766" spans="25:37" ht="16.5" customHeight="1" thickBot="1" x14ac:dyDescent="0.3">
      <c r="Y766" s="24">
        <v>758</v>
      </c>
      <c r="Z766" s="24">
        <v>762</v>
      </c>
      <c r="AA766" s="24">
        <v>-1102.6399839999999</v>
      </c>
      <c r="AB766" s="24">
        <v>-1.6</v>
      </c>
      <c r="AC766" s="25">
        <v>-0.32</v>
      </c>
      <c r="AD766" s="26">
        <v>-0.83</v>
      </c>
      <c r="AE766" s="14"/>
      <c r="AF766" s="24">
        <v>-0.5</v>
      </c>
      <c r="AG766" s="24">
        <v>-2.6</v>
      </c>
      <c r="AH766" s="24">
        <v>0.2</v>
      </c>
      <c r="AI766" s="24">
        <v>-0.4</v>
      </c>
      <c r="AJ766" s="24">
        <v>1.7</v>
      </c>
      <c r="AK766" s="24">
        <v>3.8</v>
      </c>
    </row>
    <row r="767" spans="25:37" ht="16.5" customHeight="1" thickBot="1" x14ac:dyDescent="0.3">
      <c r="Y767" s="24">
        <v>761</v>
      </c>
      <c r="Z767" s="24">
        <v>763</v>
      </c>
      <c r="AA767" s="24">
        <v>-1252.3667909999999</v>
      </c>
      <c r="AB767" s="24">
        <v>-2.9</v>
      </c>
      <c r="AC767" s="25">
        <v>-0.57999999999999996</v>
      </c>
      <c r="AD767" s="26">
        <v>-0.95</v>
      </c>
      <c r="AE767" s="14"/>
      <c r="AF767" s="24">
        <v>-1.2</v>
      </c>
      <c r="AG767" s="24">
        <v>-0.6</v>
      </c>
      <c r="AH767" s="24">
        <v>-1.9</v>
      </c>
      <c r="AI767" s="24">
        <v>-0.1</v>
      </c>
      <c r="AJ767" s="24">
        <v>0.9</v>
      </c>
      <c r="AK767" s="24">
        <v>7.4</v>
      </c>
    </row>
    <row r="768" spans="25:37" ht="16.5" customHeight="1" thickBot="1" x14ac:dyDescent="0.3">
      <c r="Y768" s="24">
        <v>763</v>
      </c>
      <c r="Z768" s="24">
        <v>764</v>
      </c>
      <c r="AA768" s="24">
        <v>-1268.955383</v>
      </c>
      <c r="AB768" s="24">
        <v>-4</v>
      </c>
      <c r="AC768" s="25">
        <v>-0.6</v>
      </c>
      <c r="AD768" s="26">
        <v>-1.05</v>
      </c>
      <c r="AE768" s="14"/>
      <c r="AF768" s="24">
        <v>-0.1</v>
      </c>
      <c r="AG768" s="24">
        <v>-0.4</v>
      </c>
      <c r="AH768" s="24">
        <v>-3</v>
      </c>
      <c r="AI768" s="24">
        <v>-0.7</v>
      </c>
      <c r="AJ768" s="24">
        <v>1.2</v>
      </c>
      <c r="AK768" s="24">
        <v>7.4</v>
      </c>
    </row>
    <row r="769" spans="25:37" ht="16.5" customHeight="1" thickBot="1" x14ac:dyDescent="0.3">
      <c r="Y769" s="24">
        <v>766</v>
      </c>
      <c r="Z769" s="24">
        <v>766</v>
      </c>
      <c r="AA769" s="24">
        <v>-1450.2736259999999</v>
      </c>
      <c r="AB769" s="24">
        <v>-5.4</v>
      </c>
      <c r="AC769" s="25">
        <v>-1.08</v>
      </c>
      <c r="AD769" s="26">
        <v>-1.18</v>
      </c>
      <c r="AE769" s="14"/>
      <c r="AF769" s="24">
        <v>-2.4500000000000002</v>
      </c>
      <c r="AG769" s="24">
        <v>-2.4</v>
      </c>
      <c r="AH769" s="24">
        <v>-2.2999999999999998</v>
      </c>
      <c r="AI769" s="24">
        <v>2.4500000000000002</v>
      </c>
      <c r="AJ769" s="24">
        <v>-0.7</v>
      </c>
      <c r="AK769" s="24">
        <v>3</v>
      </c>
    </row>
    <row r="770" spans="25:37" ht="16.5" customHeight="1" thickBot="1" x14ac:dyDescent="0.3">
      <c r="Y770" s="24">
        <v>765</v>
      </c>
      <c r="Z770" s="24">
        <v>765</v>
      </c>
      <c r="AA770" s="24">
        <v>-1387.9914249999999</v>
      </c>
      <c r="AB770" s="24">
        <v>-5.3</v>
      </c>
      <c r="AC770" s="25">
        <v>-1.06</v>
      </c>
      <c r="AD770" s="26">
        <v>-1.28</v>
      </c>
      <c r="AE770" s="14"/>
      <c r="AF770" s="24">
        <v>-0.6</v>
      </c>
      <c r="AG770" s="24">
        <v>-0.6</v>
      </c>
      <c r="AH770" s="24">
        <v>-0.3</v>
      </c>
      <c r="AI770" s="24">
        <v>-3.6</v>
      </c>
      <c r="AJ770" s="24">
        <v>-0.2</v>
      </c>
      <c r="AK770" s="24">
        <v>-0.2</v>
      </c>
    </row>
  </sheetData>
  <sortState ref="AM6:BD158">
    <sortCondition ref="AN6"/>
  </sortState>
  <mergeCells count="24">
    <mergeCell ref="Y1:AK1"/>
    <mergeCell ref="D20:D21"/>
    <mergeCell ref="D22:D26"/>
    <mergeCell ref="D27:D28"/>
    <mergeCell ref="D29:D33"/>
    <mergeCell ref="D3:D5"/>
    <mergeCell ref="D6:D7"/>
    <mergeCell ref="D8:D12"/>
    <mergeCell ref="D13:D14"/>
    <mergeCell ref="D15:D19"/>
    <mergeCell ref="B32:B33"/>
    <mergeCell ref="C3:C7"/>
    <mergeCell ref="C8:C9"/>
    <mergeCell ref="C10:C14"/>
    <mergeCell ref="C15:C16"/>
    <mergeCell ref="C17:C21"/>
    <mergeCell ref="C22:C23"/>
    <mergeCell ref="C24:C28"/>
    <mergeCell ref="C29:C30"/>
    <mergeCell ref="B18:B19"/>
    <mergeCell ref="B20:B24"/>
    <mergeCell ref="B25:B26"/>
    <mergeCell ref="B27:B31"/>
    <mergeCell ref="C31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X37"/>
  <sheetViews>
    <sheetView showGridLines="0" workbookViewId="0">
      <selection activeCell="D101" sqref="D101"/>
    </sheetView>
  </sheetViews>
  <sheetFormatPr defaultRowHeight="15" x14ac:dyDescent="0.25"/>
  <cols>
    <col min="2" max="2" width="41.7109375" bestFit="1" customWidth="1"/>
    <col min="3" max="3" width="4.5703125" bestFit="1" customWidth="1"/>
    <col min="4" max="5" width="6.42578125" bestFit="1" customWidth="1"/>
    <col min="6" max="6" width="11.85546875" bestFit="1" customWidth="1"/>
    <col min="7" max="7" width="9.85546875" customWidth="1"/>
    <col min="8" max="8" width="22.42578125" bestFit="1" customWidth="1"/>
    <col min="9" max="9" width="4.5703125" bestFit="1" customWidth="1"/>
    <col min="10" max="10" width="5.5703125" bestFit="1" customWidth="1"/>
    <col min="11" max="11" width="3.5703125" bestFit="1" customWidth="1"/>
    <col min="15" max="15" width="49.42578125" bestFit="1" customWidth="1"/>
    <col min="17" max="17" width="15.42578125" bestFit="1" customWidth="1"/>
    <col min="20" max="20" width="15.42578125" bestFit="1" customWidth="1"/>
  </cols>
  <sheetData>
    <row r="1" spans="1:24" x14ac:dyDescent="0.25">
      <c r="C1" s="3"/>
      <c r="D1" s="1" t="s">
        <v>37</v>
      </c>
      <c r="E1" s="6" t="s">
        <v>1082</v>
      </c>
      <c r="N1" s="3">
        <v>0.12</v>
      </c>
      <c r="O1" t="s">
        <v>51</v>
      </c>
      <c r="Q1" t="s">
        <v>1060</v>
      </c>
      <c r="R1">
        <f>7.5*30</f>
        <v>225</v>
      </c>
      <c r="T1" t="s">
        <v>1062</v>
      </c>
    </row>
    <row r="2" spans="1:24" x14ac:dyDescent="0.25">
      <c r="B2" s="1" t="s">
        <v>47</v>
      </c>
      <c r="C2" s="3"/>
      <c r="D2" s="3">
        <f>SUM(D5,D15,J5,J15)/4</f>
        <v>0</v>
      </c>
      <c r="E2" s="3">
        <f>SUM(E5,E15,K5,K15)/4</f>
        <v>0</v>
      </c>
      <c r="F2" s="7"/>
      <c r="G2" s="7"/>
      <c r="N2" s="3">
        <v>0.11</v>
      </c>
      <c r="O2" t="s">
        <v>53</v>
      </c>
      <c r="Q2" t="s">
        <v>1063</v>
      </c>
      <c r="R2" s="3">
        <f>4/7</f>
        <v>0.5714285714285714</v>
      </c>
      <c r="X2" s="3"/>
    </row>
    <row r="3" spans="1:24" x14ac:dyDescent="0.25">
      <c r="C3" s="3"/>
      <c r="D3" s="3">
        <f>1-D2-SUMIF(D6:D42,"-",B6:B42)/4</f>
        <v>1</v>
      </c>
      <c r="E3" s="3">
        <f>1-E2-SUMIF(E6:E42,"-",C6:C42)/4</f>
        <v>1</v>
      </c>
      <c r="F3" s="7"/>
      <c r="G3" s="7"/>
      <c r="N3" s="3">
        <v>0.14000000000000001</v>
      </c>
      <c r="O3" t="s">
        <v>69</v>
      </c>
      <c r="Q3" t="s">
        <v>1050</v>
      </c>
      <c r="R3" s="28">
        <f>R1*R2</f>
        <v>128.57142857142856</v>
      </c>
      <c r="X3" s="3"/>
    </row>
    <row r="4" spans="1:24" x14ac:dyDescent="0.25">
      <c r="C4" s="3"/>
      <c r="E4" s="3"/>
      <c r="N4" s="3">
        <v>0.18</v>
      </c>
      <c r="O4" t="s">
        <v>54</v>
      </c>
    </row>
    <row r="5" spans="1:24" x14ac:dyDescent="0.25">
      <c r="B5" s="1" t="s">
        <v>65</v>
      </c>
      <c r="C5" s="3"/>
      <c r="D5" s="3">
        <f>SUMPRODUCT(D6:D12,$C$6:$C$12)</f>
        <v>0</v>
      </c>
      <c r="E5" s="3">
        <f>SUMPRODUCT(E6:E12,$C$6:$C$12)</f>
        <v>0</v>
      </c>
      <c r="H5" s="1" t="s">
        <v>1044</v>
      </c>
      <c r="I5" s="3"/>
      <c r="J5" s="3">
        <f>SUMPRODUCT(J6:J13,I6:I13)</f>
        <v>0</v>
      </c>
      <c r="K5" s="3">
        <f>SUMPRODUCT(K6:K13,I6:I13)</f>
        <v>0</v>
      </c>
      <c r="N5" s="3">
        <v>0.14000000000000001</v>
      </c>
      <c r="O5" t="s">
        <v>57</v>
      </c>
      <c r="Q5" t="s">
        <v>1051</v>
      </c>
      <c r="T5" t="s">
        <v>1061</v>
      </c>
    </row>
    <row r="6" spans="1:24" x14ac:dyDescent="0.25">
      <c r="A6" t="s">
        <v>51</v>
      </c>
      <c r="B6" t="s">
        <v>1</v>
      </c>
      <c r="C6" s="3">
        <v>0.12</v>
      </c>
      <c r="D6" s="3">
        <v>0</v>
      </c>
      <c r="E6" s="3">
        <v>0</v>
      </c>
      <c r="G6" t="s">
        <v>73</v>
      </c>
      <c r="H6" t="s">
        <v>8</v>
      </c>
      <c r="I6" s="3">
        <v>0.03</v>
      </c>
      <c r="J6" s="3">
        <v>0</v>
      </c>
      <c r="K6" s="3">
        <v>0</v>
      </c>
      <c r="N6" s="3">
        <v>0.14000000000000001</v>
      </c>
      <c r="O6" t="s">
        <v>59</v>
      </c>
      <c r="Q6" t="s">
        <v>1053</v>
      </c>
      <c r="R6">
        <v>10</v>
      </c>
      <c r="T6" t="s">
        <v>1056</v>
      </c>
      <c r="U6">
        <f>SUM(R10,R17,R23)</f>
        <v>140</v>
      </c>
    </row>
    <row r="7" spans="1:24" x14ac:dyDescent="0.25">
      <c r="A7" t="s">
        <v>53</v>
      </c>
      <c r="B7" t="s">
        <v>2</v>
      </c>
      <c r="C7" s="3">
        <v>0.11</v>
      </c>
      <c r="D7" s="3">
        <v>0</v>
      </c>
      <c r="E7" s="3">
        <v>0</v>
      </c>
      <c r="G7" t="s">
        <v>74</v>
      </c>
      <c r="H7" t="s">
        <v>9</v>
      </c>
      <c r="I7" s="3">
        <v>0.04</v>
      </c>
      <c r="J7" s="3">
        <v>0</v>
      </c>
      <c r="K7" s="3">
        <v>0</v>
      </c>
      <c r="N7" s="3">
        <v>0.17</v>
      </c>
      <c r="O7" t="s">
        <v>58</v>
      </c>
      <c r="Q7" t="s">
        <v>1054</v>
      </c>
      <c r="R7">
        <f>R6*4</f>
        <v>40</v>
      </c>
    </row>
    <row r="8" spans="1:24" x14ac:dyDescent="0.25">
      <c r="A8" t="s">
        <v>69</v>
      </c>
      <c r="B8" t="s">
        <v>3</v>
      </c>
      <c r="C8" s="3">
        <v>0.14000000000000001</v>
      </c>
      <c r="D8" s="3">
        <v>0</v>
      </c>
      <c r="E8" s="3">
        <v>0</v>
      </c>
      <c r="G8" t="s">
        <v>75</v>
      </c>
      <c r="H8" t="s">
        <v>10</v>
      </c>
      <c r="I8" s="3">
        <v>0.19</v>
      </c>
      <c r="J8" s="3">
        <v>0</v>
      </c>
      <c r="K8" s="3">
        <v>0</v>
      </c>
      <c r="N8" s="3"/>
      <c r="Q8" t="s">
        <v>1058</v>
      </c>
      <c r="R8">
        <f>R7*15</f>
        <v>600</v>
      </c>
    </row>
    <row r="9" spans="1:24" x14ac:dyDescent="0.25">
      <c r="A9" t="s">
        <v>54</v>
      </c>
      <c r="B9" t="s">
        <v>4</v>
      </c>
      <c r="C9" s="3">
        <v>0.18</v>
      </c>
      <c r="D9" s="3">
        <v>0</v>
      </c>
      <c r="E9" s="3">
        <v>0</v>
      </c>
      <c r="G9" t="s">
        <v>76</v>
      </c>
      <c r="H9" t="s">
        <v>11</v>
      </c>
      <c r="I9" s="3">
        <v>0.47</v>
      </c>
      <c r="J9" s="3">
        <v>0</v>
      </c>
      <c r="K9" s="3">
        <v>0</v>
      </c>
      <c r="Q9" t="s">
        <v>1059</v>
      </c>
      <c r="R9">
        <v>7.5</v>
      </c>
    </row>
    <row r="10" spans="1:24" x14ac:dyDescent="0.25">
      <c r="A10" t="s">
        <v>57</v>
      </c>
      <c r="B10" t="s">
        <v>5</v>
      </c>
      <c r="C10" s="3">
        <v>0.14000000000000001</v>
      </c>
      <c r="D10" s="3">
        <v>0</v>
      </c>
      <c r="E10" s="3">
        <v>0</v>
      </c>
      <c r="G10" t="s">
        <v>77</v>
      </c>
      <c r="H10" t="s">
        <v>12</v>
      </c>
      <c r="I10" s="3">
        <v>0.11</v>
      </c>
      <c r="J10" s="3">
        <v>0</v>
      </c>
      <c r="K10" s="3">
        <v>0</v>
      </c>
      <c r="N10" s="3">
        <v>0.2</v>
      </c>
      <c r="O10" t="s">
        <v>70</v>
      </c>
      <c r="Q10" t="s">
        <v>1056</v>
      </c>
      <c r="R10">
        <f>R8/R9</f>
        <v>80</v>
      </c>
    </row>
    <row r="11" spans="1:24" x14ac:dyDescent="0.25">
      <c r="A11" t="s">
        <v>59</v>
      </c>
      <c r="B11" t="s">
        <v>6</v>
      </c>
      <c r="C11" s="3">
        <v>0.14000000000000001</v>
      </c>
      <c r="D11" s="3">
        <v>0</v>
      </c>
      <c r="E11" s="3">
        <v>0</v>
      </c>
      <c r="G11" t="s">
        <v>78</v>
      </c>
      <c r="H11" t="s">
        <v>13</v>
      </c>
      <c r="I11" s="3">
        <v>0.06</v>
      </c>
      <c r="J11" s="3">
        <v>0</v>
      </c>
      <c r="K11" s="3">
        <v>0</v>
      </c>
      <c r="N11" s="3">
        <v>7.0000000000000007E-2</v>
      </c>
      <c r="O11" t="s">
        <v>71</v>
      </c>
    </row>
    <row r="12" spans="1:24" x14ac:dyDescent="0.25">
      <c r="A12" t="s">
        <v>58</v>
      </c>
      <c r="B12" t="s">
        <v>7</v>
      </c>
      <c r="C12" s="3">
        <v>0.17</v>
      </c>
      <c r="D12" s="3">
        <v>0</v>
      </c>
      <c r="E12" s="3">
        <v>0</v>
      </c>
      <c r="G12" t="s">
        <v>79</v>
      </c>
      <c r="H12" t="s">
        <v>14</v>
      </c>
      <c r="I12" s="3">
        <v>0.09</v>
      </c>
      <c r="J12" s="3">
        <v>0</v>
      </c>
      <c r="K12" s="3">
        <v>0</v>
      </c>
      <c r="N12" s="3">
        <v>0.11</v>
      </c>
      <c r="O12" t="s">
        <v>56</v>
      </c>
      <c r="Q12" t="s">
        <v>1057</v>
      </c>
    </row>
    <row r="13" spans="1:24" x14ac:dyDescent="0.25">
      <c r="C13" s="3"/>
      <c r="E13" s="3"/>
      <c r="G13" t="s">
        <v>80</v>
      </c>
      <c r="H13" t="s">
        <v>15</v>
      </c>
      <c r="I13" s="3">
        <v>0.01</v>
      </c>
      <c r="J13" s="3">
        <v>0</v>
      </c>
      <c r="K13" s="3">
        <v>0</v>
      </c>
      <c r="N13" s="3">
        <v>0.22</v>
      </c>
      <c r="O13" t="s">
        <v>60</v>
      </c>
      <c r="Q13" t="s">
        <v>1053</v>
      </c>
      <c r="R13">
        <v>10</v>
      </c>
    </row>
    <row r="14" spans="1:24" x14ac:dyDescent="0.25">
      <c r="I14" s="3"/>
      <c r="K14" s="3"/>
      <c r="N14" s="3">
        <v>0.12</v>
      </c>
      <c r="O14" t="s">
        <v>61</v>
      </c>
      <c r="Q14" t="s">
        <v>1054</v>
      </c>
      <c r="R14">
        <f>R13*4</f>
        <v>40</v>
      </c>
    </row>
    <row r="15" spans="1:24" x14ac:dyDescent="0.25">
      <c r="B15" s="1" t="s">
        <v>66</v>
      </c>
      <c r="C15" s="3"/>
      <c r="D15" s="3">
        <f>SUMPRODUCT(D16:D23,$C$16:$C$23)</f>
        <v>0</v>
      </c>
      <c r="E15" s="3">
        <f>SUMPRODUCT(E16:E23,$C$16:$C$23)</f>
        <v>0</v>
      </c>
      <c r="H15" s="1" t="s">
        <v>1045</v>
      </c>
      <c r="I15" s="3"/>
      <c r="J15" s="3">
        <f>SUMPRODUCT(J16:J23,I16:I23)</f>
        <v>0</v>
      </c>
      <c r="K15" s="3">
        <f>SUMPRODUCT(K16:K23,I16:I23)</f>
        <v>0</v>
      </c>
      <c r="N15" s="3">
        <v>0.1</v>
      </c>
      <c r="O15" t="s">
        <v>62</v>
      </c>
      <c r="Q15" t="s">
        <v>1058</v>
      </c>
      <c r="R15">
        <f>R14*15</f>
        <v>600</v>
      </c>
    </row>
    <row r="16" spans="1:24" x14ac:dyDescent="0.25">
      <c r="A16" t="s">
        <v>70</v>
      </c>
      <c r="B16" t="s">
        <v>24</v>
      </c>
      <c r="C16" s="3">
        <v>0.2</v>
      </c>
      <c r="D16" s="3">
        <v>0</v>
      </c>
      <c r="E16" s="3">
        <v>0</v>
      </c>
      <c r="G16" t="s">
        <v>45</v>
      </c>
      <c r="H16" t="s">
        <v>16</v>
      </c>
      <c r="I16" s="3">
        <v>0.2</v>
      </c>
      <c r="J16" s="3">
        <v>0</v>
      </c>
      <c r="K16" s="3">
        <v>0</v>
      </c>
      <c r="N16" s="3">
        <v>0.1</v>
      </c>
      <c r="O16" t="s">
        <v>72</v>
      </c>
      <c r="Q16" t="s">
        <v>1059</v>
      </c>
      <c r="R16">
        <v>15</v>
      </c>
    </row>
    <row r="17" spans="1:18" x14ac:dyDescent="0.25">
      <c r="A17" t="s">
        <v>71</v>
      </c>
      <c r="B17" t="s">
        <v>25</v>
      </c>
      <c r="C17" s="3">
        <v>7.0000000000000007E-2</v>
      </c>
      <c r="D17" s="3">
        <v>0</v>
      </c>
      <c r="E17" s="3">
        <v>0</v>
      </c>
      <c r="G17" t="s">
        <v>81</v>
      </c>
      <c r="H17" t="s">
        <v>17</v>
      </c>
      <c r="I17" s="3">
        <v>0.12</v>
      </c>
      <c r="J17" s="3">
        <v>0</v>
      </c>
      <c r="K17" s="3">
        <v>0</v>
      </c>
      <c r="N17" s="3">
        <v>0.08</v>
      </c>
      <c r="O17" t="s">
        <v>63</v>
      </c>
      <c r="Q17" t="s">
        <v>1056</v>
      </c>
      <c r="R17">
        <f>R15/R16</f>
        <v>40</v>
      </c>
    </row>
    <row r="18" spans="1:18" x14ac:dyDescent="0.25">
      <c r="A18" t="s">
        <v>56</v>
      </c>
      <c r="B18" t="s">
        <v>26</v>
      </c>
      <c r="C18" s="3">
        <v>0.11</v>
      </c>
      <c r="D18" s="3">
        <v>0</v>
      </c>
      <c r="E18" s="3">
        <v>0</v>
      </c>
      <c r="G18" t="s">
        <v>82</v>
      </c>
      <c r="H18" t="s">
        <v>18</v>
      </c>
      <c r="I18" s="3">
        <v>0.08</v>
      </c>
      <c r="J18" s="3">
        <v>0</v>
      </c>
      <c r="K18" s="3">
        <v>0</v>
      </c>
    </row>
    <row r="19" spans="1:18" x14ac:dyDescent="0.25">
      <c r="A19" t="s">
        <v>60</v>
      </c>
      <c r="B19" t="s">
        <v>27</v>
      </c>
      <c r="C19" s="3">
        <v>0.22</v>
      </c>
      <c r="D19" s="3">
        <v>0</v>
      </c>
      <c r="E19" s="3">
        <v>0</v>
      </c>
      <c r="G19" t="s">
        <v>48</v>
      </c>
      <c r="H19" t="s">
        <v>19</v>
      </c>
      <c r="I19" s="3">
        <v>0.14000000000000001</v>
      </c>
      <c r="J19" s="3">
        <v>0</v>
      </c>
      <c r="K19" s="3">
        <v>0</v>
      </c>
      <c r="Q19" t="s">
        <v>1052</v>
      </c>
    </row>
    <row r="20" spans="1:18" x14ac:dyDescent="0.25">
      <c r="A20" t="s">
        <v>61</v>
      </c>
      <c r="B20" t="s">
        <v>28</v>
      </c>
      <c r="C20" s="3">
        <v>0.12</v>
      </c>
      <c r="D20" s="3">
        <v>0</v>
      </c>
      <c r="E20" s="3">
        <v>0</v>
      </c>
      <c r="G20" t="s">
        <v>55</v>
      </c>
      <c r="H20" t="s">
        <v>20</v>
      </c>
      <c r="I20" s="3">
        <v>0.21</v>
      </c>
      <c r="J20" s="3">
        <v>0</v>
      </c>
      <c r="K20" s="3">
        <v>0</v>
      </c>
      <c r="N20" s="3">
        <v>0.03</v>
      </c>
      <c r="O20" t="s">
        <v>73</v>
      </c>
      <c r="Q20" t="s">
        <v>1053</v>
      </c>
      <c r="R20">
        <v>10</v>
      </c>
    </row>
    <row r="21" spans="1:18" x14ac:dyDescent="0.25">
      <c r="A21" t="s">
        <v>62</v>
      </c>
      <c r="B21" t="s">
        <v>29</v>
      </c>
      <c r="C21" s="3">
        <v>0.1</v>
      </c>
      <c r="D21" s="3">
        <v>0</v>
      </c>
      <c r="E21" s="3">
        <v>0</v>
      </c>
      <c r="G21" t="s">
        <v>83</v>
      </c>
      <c r="H21" t="s">
        <v>21</v>
      </c>
      <c r="I21" s="3">
        <v>0.05</v>
      </c>
      <c r="J21" s="3">
        <v>0</v>
      </c>
      <c r="K21" s="3">
        <v>0</v>
      </c>
      <c r="N21" s="3">
        <v>0.04</v>
      </c>
      <c r="O21" t="s">
        <v>74</v>
      </c>
      <c r="Q21" t="s">
        <v>1054</v>
      </c>
      <c r="R21">
        <f>R20*4</f>
        <v>40</v>
      </c>
    </row>
    <row r="22" spans="1:18" x14ac:dyDescent="0.25">
      <c r="A22" t="s">
        <v>72</v>
      </c>
      <c r="B22" t="s">
        <v>30</v>
      </c>
      <c r="C22" s="3">
        <v>0.1</v>
      </c>
      <c r="D22" s="3">
        <v>0</v>
      </c>
      <c r="E22" s="3">
        <v>0</v>
      </c>
      <c r="G22" t="s">
        <v>64</v>
      </c>
      <c r="H22" t="s">
        <v>22</v>
      </c>
      <c r="I22" s="3">
        <v>0.15</v>
      </c>
      <c r="J22" s="3">
        <v>0</v>
      </c>
      <c r="K22" s="3">
        <v>0</v>
      </c>
      <c r="N22" s="3">
        <v>0.19</v>
      </c>
      <c r="O22" t="s">
        <v>75</v>
      </c>
      <c r="Q22" t="s">
        <v>1055</v>
      </c>
      <c r="R22">
        <v>2</v>
      </c>
    </row>
    <row r="23" spans="1:18" x14ac:dyDescent="0.25">
      <c r="A23" t="s">
        <v>63</v>
      </c>
      <c r="B23" t="s">
        <v>31</v>
      </c>
      <c r="C23" s="3">
        <v>0.08</v>
      </c>
      <c r="D23" s="3">
        <v>0</v>
      </c>
      <c r="E23" s="3">
        <v>0</v>
      </c>
      <c r="G23" t="s">
        <v>84</v>
      </c>
      <c r="H23" t="s">
        <v>23</v>
      </c>
      <c r="I23" s="3">
        <v>0.05</v>
      </c>
      <c r="J23" s="3">
        <v>0</v>
      </c>
      <c r="K23" s="3">
        <v>0</v>
      </c>
      <c r="N23" s="3">
        <v>0.47</v>
      </c>
      <c r="O23" t="s">
        <v>76</v>
      </c>
      <c r="Q23" t="s">
        <v>1056</v>
      </c>
      <c r="R23">
        <f>R21/R22</f>
        <v>20</v>
      </c>
    </row>
    <row r="24" spans="1:18" x14ac:dyDescent="0.25">
      <c r="N24" s="3">
        <v>0.11</v>
      </c>
      <c r="O24" t="s">
        <v>77</v>
      </c>
    </row>
    <row r="25" spans="1:18" x14ac:dyDescent="0.25">
      <c r="N25" s="3">
        <v>0.06</v>
      </c>
      <c r="O25" t="s">
        <v>78</v>
      </c>
    </row>
    <row r="26" spans="1:18" x14ac:dyDescent="0.25">
      <c r="N26" s="3">
        <v>0.09</v>
      </c>
      <c r="O26" t="s">
        <v>79</v>
      </c>
    </row>
    <row r="27" spans="1:18" x14ac:dyDescent="0.25">
      <c r="N27" s="3">
        <v>0.01</v>
      </c>
      <c r="O27" t="s">
        <v>80</v>
      </c>
    </row>
    <row r="28" spans="1:18" x14ac:dyDescent="0.25">
      <c r="N28" s="3"/>
    </row>
    <row r="29" spans="1:18" x14ac:dyDescent="0.25">
      <c r="N29" s="3"/>
    </row>
    <row r="30" spans="1:18" x14ac:dyDescent="0.25">
      <c r="N30" s="3">
        <v>0.2</v>
      </c>
      <c r="O30" t="s">
        <v>45</v>
      </c>
    </row>
    <row r="31" spans="1:18" x14ac:dyDescent="0.25">
      <c r="N31" s="3">
        <v>0.12</v>
      </c>
      <c r="O31" t="s">
        <v>81</v>
      </c>
    </row>
    <row r="32" spans="1:18" x14ac:dyDescent="0.25">
      <c r="N32" s="3">
        <v>0.08</v>
      </c>
      <c r="O32" t="s">
        <v>82</v>
      </c>
    </row>
    <row r="33" spans="14:15" x14ac:dyDescent="0.25">
      <c r="N33" s="3">
        <v>0.14000000000000001</v>
      </c>
      <c r="O33" t="s">
        <v>48</v>
      </c>
    </row>
    <row r="34" spans="14:15" x14ac:dyDescent="0.25">
      <c r="N34" s="3">
        <v>0.21</v>
      </c>
      <c r="O34" t="s">
        <v>55</v>
      </c>
    </row>
    <row r="35" spans="14:15" x14ac:dyDescent="0.25">
      <c r="N35" s="3">
        <v>0.05</v>
      </c>
      <c r="O35" t="s">
        <v>83</v>
      </c>
    </row>
    <row r="36" spans="14:15" x14ac:dyDescent="0.25">
      <c r="N36" s="3">
        <v>0.15</v>
      </c>
      <c r="O36" t="s">
        <v>64</v>
      </c>
    </row>
    <row r="37" spans="14:15" x14ac:dyDescent="0.25">
      <c r="N37" s="3">
        <v>0.05</v>
      </c>
      <c r="O37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103"/>
  <sheetViews>
    <sheetView topLeftCell="A94" workbookViewId="0">
      <selection activeCell="D101" sqref="D101"/>
    </sheetView>
  </sheetViews>
  <sheetFormatPr defaultColWidth="25.85546875" defaultRowHeight="15" x14ac:dyDescent="0.25"/>
  <cols>
    <col min="1" max="16384" width="25.85546875" style="78"/>
  </cols>
  <sheetData>
    <row r="1" spans="1:7" x14ac:dyDescent="0.25">
      <c r="A1" s="76" t="s">
        <v>1070</v>
      </c>
      <c r="B1" s="77"/>
      <c r="C1" s="77"/>
      <c r="D1" s="77"/>
      <c r="E1" s="77"/>
      <c r="F1" s="77"/>
      <c r="G1" s="77"/>
    </row>
    <row r="2" spans="1:7" s="79" customFormat="1" x14ac:dyDescent="0.25">
      <c r="A2" s="79" t="s">
        <v>1046</v>
      </c>
      <c r="B2" s="79" t="s">
        <v>1047</v>
      </c>
      <c r="C2" s="79" t="s">
        <v>1048</v>
      </c>
      <c r="D2" s="79" t="s">
        <v>1049</v>
      </c>
      <c r="E2" s="79" t="s">
        <v>1049</v>
      </c>
      <c r="F2" s="79" t="s">
        <v>1047</v>
      </c>
      <c r="G2" s="79" t="s">
        <v>1047</v>
      </c>
    </row>
    <row r="3" spans="1:7" x14ac:dyDescent="0.25">
      <c r="D3" s="78">
        <v>1</v>
      </c>
      <c r="E3" s="78">
        <v>2</v>
      </c>
      <c r="F3" s="78">
        <v>3</v>
      </c>
      <c r="G3" s="78">
        <v>4</v>
      </c>
    </row>
    <row r="4" spans="1:7" ht="45" customHeight="1" x14ac:dyDescent="0.25">
      <c r="D4" s="80">
        <v>0.05</v>
      </c>
      <c r="E4" s="80">
        <v>0.03</v>
      </c>
      <c r="F4" s="80">
        <v>0.05</v>
      </c>
    </row>
    <row r="5" spans="1:7" x14ac:dyDescent="0.25">
      <c r="A5" s="78">
        <v>5</v>
      </c>
      <c r="B5" s="78">
        <v>6</v>
      </c>
      <c r="C5" s="78">
        <v>7</v>
      </c>
      <c r="D5" s="78">
        <v>8</v>
      </c>
      <c r="E5" s="78">
        <v>9</v>
      </c>
      <c r="F5" s="78">
        <v>10</v>
      </c>
      <c r="G5" s="78">
        <v>11</v>
      </c>
    </row>
    <row r="6" spans="1:7" ht="45" customHeight="1" x14ac:dyDescent="0.25">
      <c r="B6" s="80">
        <v>0.05</v>
      </c>
      <c r="C6" s="80">
        <v>0.03</v>
      </c>
      <c r="D6" s="80">
        <v>0.05</v>
      </c>
      <c r="E6" s="80">
        <v>0.03</v>
      </c>
      <c r="F6" s="80">
        <v>0.05</v>
      </c>
    </row>
    <row r="7" spans="1:7" x14ac:dyDescent="0.25">
      <c r="A7" s="78">
        <v>12</v>
      </c>
      <c r="B7" s="78">
        <v>13</v>
      </c>
      <c r="C7" s="78">
        <v>14</v>
      </c>
      <c r="D7" s="78">
        <v>15</v>
      </c>
      <c r="E7" s="78">
        <v>16</v>
      </c>
      <c r="F7" s="78">
        <v>17</v>
      </c>
      <c r="G7" s="78">
        <v>18</v>
      </c>
    </row>
    <row r="8" spans="1:7" ht="45" customHeight="1" x14ac:dyDescent="0.25">
      <c r="B8" s="80">
        <v>0.05</v>
      </c>
      <c r="C8" s="80">
        <v>0.03</v>
      </c>
      <c r="D8" s="80">
        <v>0.05</v>
      </c>
      <c r="E8" s="80">
        <v>0.03</v>
      </c>
      <c r="F8" s="80">
        <v>0.05</v>
      </c>
    </row>
    <row r="9" spans="1:7" x14ac:dyDescent="0.25">
      <c r="A9" s="78">
        <v>19</v>
      </c>
      <c r="B9" s="78">
        <v>20</v>
      </c>
      <c r="C9" s="78">
        <v>21</v>
      </c>
      <c r="D9" s="78">
        <v>22</v>
      </c>
      <c r="E9" s="78">
        <v>23</v>
      </c>
      <c r="F9" s="78">
        <v>24</v>
      </c>
      <c r="G9" s="78">
        <v>25</v>
      </c>
    </row>
    <row r="10" spans="1:7" ht="45" customHeight="1" x14ac:dyDescent="0.25">
      <c r="B10" s="80">
        <v>0.05</v>
      </c>
      <c r="C10" s="80">
        <v>0.03</v>
      </c>
      <c r="D10" s="80">
        <v>0.05</v>
      </c>
      <c r="E10" s="80">
        <v>0.03</v>
      </c>
      <c r="F10" s="80">
        <v>0.05</v>
      </c>
    </row>
    <row r="11" spans="1:7" x14ac:dyDescent="0.25">
      <c r="A11" s="78">
        <v>26</v>
      </c>
      <c r="B11" s="78">
        <v>27</v>
      </c>
      <c r="C11" s="78">
        <v>28</v>
      </c>
    </row>
    <row r="12" spans="1:7" ht="45" customHeight="1" x14ac:dyDescent="0.25">
      <c r="B12" s="80">
        <v>0.05</v>
      </c>
      <c r="C12" s="80">
        <v>0.03</v>
      </c>
    </row>
    <row r="14" spans="1:7" x14ac:dyDescent="0.25">
      <c r="A14" s="76" t="s">
        <v>1071</v>
      </c>
      <c r="B14" s="77"/>
      <c r="C14" s="77"/>
      <c r="D14" s="77"/>
      <c r="E14" s="77"/>
      <c r="F14" s="77"/>
      <c r="G14" s="77"/>
    </row>
    <row r="15" spans="1:7" s="79" customFormat="1" x14ac:dyDescent="0.25">
      <c r="A15" s="79" t="s">
        <v>1046</v>
      </c>
      <c r="B15" s="79" t="s">
        <v>1047</v>
      </c>
      <c r="C15" s="79" t="s">
        <v>1048</v>
      </c>
      <c r="D15" s="79" t="s">
        <v>1049</v>
      </c>
      <c r="E15" s="79" t="s">
        <v>1049</v>
      </c>
      <c r="F15" s="79" t="s">
        <v>1047</v>
      </c>
      <c r="G15" s="79" t="s">
        <v>1047</v>
      </c>
    </row>
    <row r="16" spans="1:7" x14ac:dyDescent="0.25">
      <c r="D16" s="78">
        <v>1</v>
      </c>
      <c r="E16" s="78">
        <v>2</v>
      </c>
      <c r="F16" s="78">
        <v>3</v>
      </c>
      <c r="G16" s="78">
        <v>4</v>
      </c>
    </row>
    <row r="17" spans="1:7" ht="45" customHeight="1" x14ac:dyDescent="0.25">
      <c r="D17" s="80">
        <v>0.05</v>
      </c>
      <c r="E17" s="80">
        <v>0.03</v>
      </c>
      <c r="F17" s="80">
        <v>0.05</v>
      </c>
    </row>
    <row r="18" spans="1:7" x14ac:dyDescent="0.25">
      <c r="A18" s="78">
        <v>5</v>
      </c>
      <c r="B18" s="78">
        <v>6</v>
      </c>
      <c r="C18" s="78">
        <v>7</v>
      </c>
      <c r="D18" s="78">
        <v>8</v>
      </c>
      <c r="E18" s="78">
        <v>9</v>
      </c>
      <c r="F18" s="78">
        <v>10</v>
      </c>
      <c r="G18" s="78">
        <v>11</v>
      </c>
    </row>
    <row r="19" spans="1:7" ht="45" customHeight="1" x14ac:dyDescent="0.25">
      <c r="B19" s="80">
        <v>0.05</v>
      </c>
      <c r="C19" s="80">
        <v>0.03</v>
      </c>
      <c r="D19" s="80">
        <v>0.05</v>
      </c>
      <c r="E19" s="80">
        <v>0.03</v>
      </c>
      <c r="F19" s="80">
        <v>0.05</v>
      </c>
    </row>
    <row r="20" spans="1:7" x14ac:dyDescent="0.25">
      <c r="A20" s="78">
        <v>12</v>
      </c>
      <c r="B20" s="78">
        <v>13</v>
      </c>
      <c r="C20" s="78">
        <v>14</v>
      </c>
      <c r="D20" s="78">
        <v>15</v>
      </c>
      <c r="E20" s="78">
        <v>16</v>
      </c>
      <c r="F20" s="78">
        <v>17</v>
      </c>
      <c r="G20" s="78">
        <v>18</v>
      </c>
    </row>
    <row r="21" spans="1:7" ht="45" customHeight="1" x14ac:dyDescent="0.25">
      <c r="B21" s="80">
        <v>0.05</v>
      </c>
      <c r="C21" s="80">
        <v>0.03</v>
      </c>
      <c r="D21" s="80">
        <v>0.05</v>
      </c>
      <c r="E21" s="80">
        <v>0.03</v>
      </c>
      <c r="F21" s="80">
        <v>0.05</v>
      </c>
    </row>
    <row r="22" spans="1:7" x14ac:dyDescent="0.25">
      <c r="A22" s="78">
        <v>19</v>
      </c>
      <c r="B22" s="78">
        <v>20</v>
      </c>
      <c r="C22" s="78">
        <v>21</v>
      </c>
      <c r="D22" s="78">
        <v>22</v>
      </c>
      <c r="E22" s="78">
        <v>23</v>
      </c>
      <c r="F22" s="78">
        <v>24</v>
      </c>
      <c r="G22" s="78">
        <v>25</v>
      </c>
    </row>
    <row r="23" spans="1:7" ht="45" customHeight="1" x14ac:dyDescent="0.25">
      <c r="B23" s="80">
        <v>0.05</v>
      </c>
      <c r="C23" s="80">
        <v>0.03</v>
      </c>
      <c r="D23" s="80">
        <v>0.05</v>
      </c>
      <c r="E23" s="80">
        <v>0.03</v>
      </c>
      <c r="F23" s="80">
        <v>0.05</v>
      </c>
    </row>
    <row r="24" spans="1:7" x14ac:dyDescent="0.25">
      <c r="A24" s="78">
        <v>26</v>
      </c>
      <c r="B24" s="78">
        <v>27</v>
      </c>
      <c r="C24" s="78">
        <v>28</v>
      </c>
      <c r="D24" s="78">
        <v>29</v>
      </c>
      <c r="E24" s="78">
        <v>30</v>
      </c>
      <c r="F24" s="78">
        <v>31</v>
      </c>
    </row>
    <row r="25" spans="1:7" ht="45" customHeight="1" x14ac:dyDescent="0.25">
      <c r="B25" s="80">
        <v>0.05</v>
      </c>
      <c r="C25" s="80">
        <v>0.03</v>
      </c>
      <c r="D25" s="80">
        <v>0.05</v>
      </c>
      <c r="E25" s="80">
        <v>0.03</v>
      </c>
      <c r="F25" s="80">
        <v>0.05</v>
      </c>
    </row>
    <row r="27" spans="1:7" x14ac:dyDescent="0.25">
      <c r="A27" s="76" t="s">
        <v>1072</v>
      </c>
      <c r="B27" s="77"/>
      <c r="C27" s="77"/>
      <c r="D27" s="77"/>
      <c r="E27" s="77"/>
      <c r="F27" s="77"/>
      <c r="G27" s="77"/>
    </row>
    <row r="28" spans="1:7" x14ac:dyDescent="0.25">
      <c r="A28" s="79" t="s">
        <v>1046</v>
      </c>
      <c r="B28" s="79" t="s">
        <v>1047</v>
      </c>
      <c r="C28" s="79" t="s">
        <v>1048</v>
      </c>
      <c r="D28" s="79" t="s">
        <v>1049</v>
      </c>
      <c r="E28" s="79" t="s">
        <v>1049</v>
      </c>
      <c r="F28" s="79" t="s">
        <v>1047</v>
      </c>
      <c r="G28" s="79" t="s">
        <v>1047</v>
      </c>
    </row>
    <row r="29" spans="1:7" x14ac:dyDescent="0.25">
      <c r="G29" s="78">
        <v>1</v>
      </c>
    </row>
    <row r="30" spans="1:7" ht="45" customHeight="1" x14ac:dyDescent="0.25"/>
    <row r="31" spans="1:7" x14ac:dyDescent="0.25">
      <c r="A31" s="78">
        <v>2</v>
      </c>
      <c r="B31" s="78">
        <v>3</v>
      </c>
      <c r="C31" s="78">
        <v>4</v>
      </c>
      <c r="D31" s="78">
        <v>5</v>
      </c>
      <c r="E31" s="78">
        <v>6</v>
      </c>
      <c r="F31" s="78">
        <v>7</v>
      </c>
      <c r="G31" s="78">
        <v>8</v>
      </c>
    </row>
    <row r="32" spans="1:7" ht="45" customHeight="1" x14ac:dyDescent="0.25">
      <c r="B32" s="80">
        <v>0.05</v>
      </c>
      <c r="C32" s="80">
        <v>0.03</v>
      </c>
      <c r="D32" s="80">
        <v>0.05</v>
      </c>
      <c r="E32" s="80">
        <v>0.03</v>
      </c>
      <c r="F32" s="80">
        <v>0.05</v>
      </c>
    </row>
    <row r="33" spans="1:7" x14ac:dyDescent="0.25">
      <c r="A33" s="78">
        <v>9</v>
      </c>
      <c r="B33" s="78">
        <v>10</v>
      </c>
      <c r="C33" s="78">
        <v>11</v>
      </c>
      <c r="D33" s="78">
        <v>12</v>
      </c>
      <c r="E33" s="78">
        <v>13</v>
      </c>
      <c r="F33" s="78">
        <v>14</v>
      </c>
      <c r="G33" s="78">
        <v>15</v>
      </c>
    </row>
    <row r="34" spans="1:7" ht="45" customHeight="1" x14ac:dyDescent="0.25">
      <c r="B34" s="80">
        <v>0.05</v>
      </c>
      <c r="C34" s="80">
        <v>0.03</v>
      </c>
      <c r="D34" s="80">
        <v>0.05</v>
      </c>
      <c r="E34" s="80">
        <v>0.03</v>
      </c>
      <c r="F34" s="80">
        <v>0.05</v>
      </c>
    </row>
    <row r="35" spans="1:7" x14ac:dyDescent="0.25">
      <c r="A35" s="78">
        <v>16</v>
      </c>
      <c r="B35" s="78">
        <v>17</v>
      </c>
      <c r="C35" s="78">
        <v>18</v>
      </c>
      <c r="D35" s="78">
        <v>19</v>
      </c>
      <c r="E35" s="78">
        <v>20</v>
      </c>
      <c r="F35" s="78">
        <v>21</v>
      </c>
      <c r="G35" s="78">
        <v>22</v>
      </c>
    </row>
    <row r="36" spans="1:7" ht="45" customHeight="1" x14ac:dyDescent="0.25">
      <c r="B36" s="80">
        <v>0.05</v>
      </c>
      <c r="C36" s="80">
        <v>0.03</v>
      </c>
      <c r="D36" s="80">
        <v>0.05</v>
      </c>
      <c r="E36" s="80">
        <v>0.03</v>
      </c>
      <c r="F36" s="80">
        <v>0.05</v>
      </c>
    </row>
    <row r="37" spans="1:7" x14ac:dyDescent="0.25">
      <c r="A37" s="78">
        <v>23</v>
      </c>
      <c r="B37" s="78">
        <v>24</v>
      </c>
      <c r="C37" s="78">
        <v>25</v>
      </c>
      <c r="D37" s="78">
        <v>26</v>
      </c>
      <c r="E37" s="78">
        <v>27</v>
      </c>
      <c r="F37" s="78">
        <v>28</v>
      </c>
      <c r="G37" s="78">
        <v>29</v>
      </c>
    </row>
    <row r="38" spans="1:7" ht="45" customHeight="1" x14ac:dyDescent="0.25">
      <c r="B38" s="80">
        <v>0.05</v>
      </c>
      <c r="C38" s="80">
        <v>0.03</v>
      </c>
      <c r="D38" s="80">
        <v>0.05</v>
      </c>
      <c r="E38" s="80">
        <v>0.03</v>
      </c>
      <c r="F38" s="80">
        <v>0.05</v>
      </c>
    </row>
    <row r="39" spans="1:7" x14ac:dyDescent="0.25">
      <c r="A39" s="78">
        <v>30</v>
      </c>
    </row>
    <row r="40" spans="1:7" ht="45" customHeight="1" x14ac:dyDescent="0.25"/>
    <row r="41" spans="1:7" x14ac:dyDescent="0.25">
      <c r="A41" s="76" t="s">
        <v>1077</v>
      </c>
      <c r="B41" s="77"/>
      <c r="C41" s="77"/>
      <c r="D41" s="77"/>
      <c r="E41" s="77"/>
      <c r="F41" s="77"/>
      <c r="G41" s="77"/>
    </row>
    <row r="42" spans="1:7" x14ac:dyDescent="0.25">
      <c r="A42" s="79" t="s">
        <v>1046</v>
      </c>
      <c r="B42" s="79" t="s">
        <v>1047</v>
      </c>
      <c r="C42" s="79" t="s">
        <v>1048</v>
      </c>
      <c r="D42" s="79" t="s">
        <v>1049</v>
      </c>
      <c r="E42" s="79" t="s">
        <v>1049</v>
      </c>
      <c r="F42" s="79" t="s">
        <v>1047</v>
      </c>
      <c r="G42" s="79" t="s">
        <v>1047</v>
      </c>
    </row>
    <row r="43" spans="1:7" x14ac:dyDescent="0.25">
      <c r="B43" s="78">
        <v>1</v>
      </c>
      <c r="C43" s="78">
        <v>2</v>
      </c>
      <c r="D43" s="78">
        <v>3</v>
      </c>
      <c r="E43" s="78">
        <v>4</v>
      </c>
      <c r="F43" s="78">
        <v>5</v>
      </c>
      <c r="G43" s="78">
        <v>6</v>
      </c>
    </row>
    <row r="44" spans="1:7" ht="45" customHeight="1" x14ac:dyDescent="0.25">
      <c r="B44" s="80">
        <v>0.05</v>
      </c>
      <c r="C44" s="80">
        <v>0.03</v>
      </c>
      <c r="D44" s="80">
        <v>0.05</v>
      </c>
      <c r="E44" s="80">
        <v>0.03</v>
      </c>
      <c r="F44" s="80">
        <v>0.05</v>
      </c>
    </row>
    <row r="45" spans="1:7" x14ac:dyDescent="0.25">
      <c r="A45" s="78">
        <v>7</v>
      </c>
      <c r="B45" s="78">
        <v>8</v>
      </c>
      <c r="C45" s="78">
        <v>9</v>
      </c>
      <c r="D45" s="78">
        <v>10</v>
      </c>
      <c r="E45" s="78">
        <v>11</v>
      </c>
      <c r="F45" s="78">
        <v>12</v>
      </c>
      <c r="G45" s="78">
        <v>13</v>
      </c>
    </row>
    <row r="46" spans="1:7" ht="45" customHeight="1" x14ac:dyDescent="0.25">
      <c r="B46" s="80">
        <v>0.05</v>
      </c>
      <c r="C46" s="80">
        <v>0.03</v>
      </c>
      <c r="D46" s="80">
        <v>0.05</v>
      </c>
      <c r="E46" s="80">
        <v>0.03</v>
      </c>
      <c r="F46" s="80">
        <v>0.05</v>
      </c>
    </row>
    <row r="47" spans="1:7" x14ac:dyDescent="0.25">
      <c r="A47" s="78">
        <v>14</v>
      </c>
      <c r="B47" s="78">
        <v>15</v>
      </c>
      <c r="C47" s="78">
        <v>16</v>
      </c>
      <c r="D47" s="78">
        <v>17</v>
      </c>
      <c r="E47" s="78">
        <v>18</v>
      </c>
      <c r="F47" s="78">
        <v>19</v>
      </c>
      <c r="G47" s="78">
        <v>20</v>
      </c>
    </row>
    <row r="48" spans="1:7" ht="45" customHeight="1" x14ac:dyDescent="0.25">
      <c r="B48" s="80">
        <v>0.05</v>
      </c>
      <c r="C48" s="80">
        <v>0.03</v>
      </c>
      <c r="D48" s="80">
        <v>0.05</v>
      </c>
      <c r="E48" s="80">
        <v>0.03</v>
      </c>
      <c r="F48" s="80">
        <v>0.05</v>
      </c>
    </row>
    <row r="49" spans="1:7" x14ac:dyDescent="0.25">
      <c r="A49" s="78">
        <v>21</v>
      </c>
      <c r="B49" s="78">
        <v>22</v>
      </c>
      <c r="C49" s="78">
        <v>23</v>
      </c>
      <c r="D49" s="78">
        <v>24</v>
      </c>
      <c r="E49" s="78">
        <v>25</v>
      </c>
      <c r="F49" s="78">
        <v>26</v>
      </c>
      <c r="G49" s="78">
        <v>27</v>
      </c>
    </row>
    <row r="50" spans="1:7" ht="45" customHeight="1" x14ac:dyDescent="0.25">
      <c r="B50" s="80">
        <v>0.05</v>
      </c>
      <c r="C50" s="80">
        <v>0.03</v>
      </c>
      <c r="D50" s="80">
        <v>0.05</v>
      </c>
      <c r="E50" s="80">
        <v>0.03</v>
      </c>
      <c r="F50" s="80">
        <v>0.05</v>
      </c>
    </row>
    <row r="51" spans="1:7" x14ac:dyDescent="0.25">
      <c r="A51" s="78">
        <v>28</v>
      </c>
      <c r="B51" s="78">
        <v>29</v>
      </c>
      <c r="C51" s="78">
        <v>30</v>
      </c>
      <c r="D51" s="78">
        <v>31</v>
      </c>
    </row>
    <row r="52" spans="1:7" ht="45" customHeight="1" x14ac:dyDescent="0.25">
      <c r="B52" s="80">
        <v>0.05</v>
      </c>
      <c r="C52" s="80">
        <v>0.03</v>
      </c>
      <c r="D52" s="80">
        <v>0.05</v>
      </c>
    </row>
    <row r="53" spans="1:7" x14ac:dyDescent="0.25">
      <c r="A53" s="76" t="s">
        <v>1079</v>
      </c>
      <c r="B53" s="77"/>
      <c r="C53" s="77"/>
      <c r="D53" s="77"/>
      <c r="E53" s="77"/>
      <c r="F53" s="77"/>
      <c r="G53" s="77"/>
    </row>
    <row r="54" spans="1:7" x14ac:dyDescent="0.25">
      <c r="A54" s="79" t="s">
        <v>1046</v>
      </c>
      <c r="B54" s="79" t="s">
        <v>1047</v>
      </c>
      <c r="C54" s="79" t="s">
        <v>1048</v>
      </c>
      <c r="D54" s="79" t="s">
        <v>1049</v>
      </c>
      <c r="E54" s="79" t="s">
        <v>1049</v>
      </c>
      <c r="F54" s="79" t="s">
        <v>1047</v>
      </c>
      <c r="G54" s="79" t="s">
        <v>1047</v>
      </c>
    </row>
    <row r="55" spans="1:7" x14ac:dyDescent="0.25">
      <c r="E55" s="78">
        <v>1</v>
      </c>
      <c r="F55" s="78">
        <v>2</v>
      </c>
      <c r="G55" s="78">
        <v>3</v>
      </c>
    </row>
    <row r="56" spans="1:7" ht="45" customHeight="1" x14ac:dyDescent="0.25">
      <c r="E56" s="80">
        <v>0.03</v>
      </c>
      <c r="F56" s="80">
        <v>0.05</v>
      </c>
    </row>
    <row r="57" spans="1:7" x14ac:dyDescent="0.25">
      <c r="A57" s="78">
        <v>4</v>
      </c>
      <c r="B57" s="78">
        <v>5</v>
      </c>
      <c r="C57" s="78">
        <v>6</v>
      </c>
      <c r="D57" s="78">
        <v>7</v>
      </c>
      <c r="E57" s="78">
        <v>8</v>
      </c>
      <c r="F57" s="78">
        <v>9</v>
      </c>
      <c r="G57" s="78">
        <v>10</v>
      </c>
    </row>
    <row r="58" spans="1:7" ht="45" customHeight="1" x14ac:dyDescent="0.25">
      <c r="B58" s="80">
        <v>0.05</v>
      </c>
      <c r="C58" s="80">
        <v>0.03</v>
      </c>
      <c r="D58" s="80">
        <v>0.05</v>
      </c>
      <c r="E58" s="80">
        <v>0.03</v>
      </c>
      <c r="F58" s="80">
        <v>0.05</v>
      </c>
    </row>
    <row r="59" spans="1:7" x14ac:dyDescent="0.25">
      <c r="A59" s="78">
        <v>11</v>
      </c>
      <c r="B59" s="78">
        <v>12</v>
      </c>
      <c r="C59" s="78">
        <v>13</v>
      </c>
      <c r="D59" s="78">
        <v>14</v>
      </c>
      <c r="E59" s="81" t="s">
        <v>1078</v>
      </c>
      <c r="F59" s="78">
        <v>16</v>
      </c>
      <c r="G59" s="78">
        <v>17</v>
      </c>
    </row>
    <row r="60" spans="1:7" ht="45" customHeight="1" x14ac:dyDescent="0.25">
      <c r="B60" s="80">
        <v>0.05</v>
      </c>
      <c r="C60" s="80">
        <v>0.03</v>
      </c>
      <c r="D60" s="80">
        <v>0.05</v>
      </c>
      <c r="E60" s="80">
        <v>0.06</v>
      </c>
      <c r="F60" s="80">
        <v>0.1</v>
      </c>
    </row>
    <row r="61" spans="1:7" x14ac:dyDescent="0.25">
      <c r="A61" s="78">
        <v>18</v>
      </c>
      <c r="B61" s="78">
        <v>19</v>
      </c>
      <c r="C61" s="78">
        <v>20</v>
      </c>
      <c r="D61" s="78">
        <v>21</v>
      </c>
      <c r="E61" s="78">
        <v>22</v>
      </c>
      <c r="F61" s="78">
        <v>23</v>
      </c>
      <c r="G61" s="78">
        <v>24</v>
      </c>
    </row>
    <row r="62" spans="1:7" ht="45" customHeight="1" x14ac:dyDescent="0.25">
      <c r="B62" s="80">
        <v>0.1</v>
      </c>
      <c r="C62" s="80">
        <v>0.06</v>
      </c>
      <c r="D62" s="80">
        <v>0.1</v>
      </c>
      <c r="E62" s="80">
        <v>0.06</v>
      </c>
      <c r="F62" s="80">
        <v>0.1</v>
      </c>
    </row>
    <row r="63" spans="1:7" x14ac:dyDescent="0.25">
      <c r="A63" s="78">
        <v>25</v>
      </c>
      <c r="B63" s="78">
        <v>26</v>
      </c>
      <c r="C63" s="78">
        <v>27</v>
      </c>
      <c r="D63" s="78">
        <v>28</v>
      </c>
      <c r="E63" s="78">
        <v>29</v>
      </c>
      <c r="F63" s="78">
        <v>30</v>
      </c>
    </row>
    <row r="64" spans="1:7" ht="45" customHeight="1" x14ac:dyDescent="0.25">
      <c r="B64" s="80">
        <v>0.1</v>
      </c>
      <c r="C64" s="80">
        <v>0.06</v>
      </c>
      <c r="D64" s="80">
        <v>0.1</v>
      </c>
      <c r="E64" s="80">
        <v>0.06</v>
      </c>
      <c r="F64" s="80">
        <v>0.1</v>
      </c>
    </row>
    <row r="65" spans="1:7" x14ac:dyDescent="0.25">
      <c r="A65" s="76" t="s">
        <v>1080</v>
      </c>
      <c r="B65" s="77"/>
      <c r="C65" s="77"/>
      <c r="D65" s="77"/>
      <c r="E65" s="77"/>
      <c r="F65" s="77"/>
      <c r="G65" s="77"/>
    </row>
    <row r="66" spans="1:7" x14ac:dyDescent="0.25">
      <c r="A66" s="79" t="s">
        <v>1046</v>
      </c>
      <c r="B66" s="79" t="s">
        <v>1047</v>
      </c>
      <c r="C66" s="79" t="s">
        <v>1048</v>
      </c>
      <c r="D66" s="79" t="s">
        <v>1049</v>
      </c>
      <c r="E66" s="79" t="s">
        <v>1049</v>
      </c>
      <c r="F66" s="79" t="s">
        <v>1047</v>
      </c>
      <c r="G66" s="79" t="s">
        <v>1047</v>
      </c>
    </row>
    <row r="67" spans="1:7" x14ac:dyDescent="0.25">
      <c r="G67" s="78">
        <v>1</v>
      </c>
    </row>
    <row r="68" spans="1:7" ht="45" customHeight="1" x14ac:dyDescent="0.25"/>
    <row r="69" spans="1:7" x14ac:dyDescent="0.25">
      <c r="A69" s="78">
        <v>2</v>
      </c>
      <c r="B69" s="78">
        <v>3</v>
      </c>
      <c r="C69" s="78">
        <v>4</v>
      </c>
      <c r="D69" s="78">
        <v>5</v>
      </c>
      <c r="E69" s="78">
        <v>6</v>
      </c>
      <c r="F69" s="78">
        <v>7</v>
      </c>
      <c r="G69" s="78">
        <v>8</v>
      </c>
    </row>
    <row r="70" spans="1:7" ht="45" customHeight="1" x14ac:dyDescent="0.25">
      <c r="B70" s="80">
        <v>0.1</v>
      </c>
      <c r="C70" s="80">
        <v>0.06</v>
      </c>
      <c r="D70" s="80">
        <v>0.1</v>
      </c>
      <c r="E70" s="80">
        <v>0.06</v>
      </c>
      <c r="F70" s="80">
        <v>0.1</v>
      </c>
    </row>
    <row r="71" spans="1:7" x14ac:dyDescent="0.25">
      <c r="A71" s="78">
        <v>9</v>
      </c>
      <c r="B71" s="78">
        <v>10</v>
      </c>
      <c r="C71" s="78">
        <v>11</v>
      </c>
      <c r="D71" s="78">
        <v>12</v>
      </c>
      <c r="E71" s="78">
        <v>13</v>
      </c>
      <c r="F71" s="78">
        <v>14</v>
      </c>
      <c r="G71" s="78">
        <v>15</v>
      </c>
    </row>
    <row r="72" spans="1:7" ht="45" customHeight="1" x14ac:dyDescent="0.25">
      <c r="B72" s="80">
        <v>0.1</v>
      </c>
      <c r="C72" s="80">
        <v>0.06</v>
      </c>
      <c r="D72" s="80">
        <v>0.1</v>
      </c>
      <c r="E72" s="80">
        <v>0.06</v>
      </c>
      <c r="F72" s="80">
        <v>0.1</v>
      </c>
    </row>
    <row r="73" spans="1:7" x14ac:dyDescent="0.25">
      <c r="A73" s="78">
        <v>16</v>
      </c>
      <c r="B73" s="78">
        <v>17</v>
      </c>
      <c r="C73" s="78">
        <v>18</v>
      </c>
      <c r="D73" s="78">
        <v>19</v>
      </c>
      <c r="E73" s="78">
        <v>20</v>
      </c>
      <c r="F73" s="78">
        <v>21</v>
      </c>
      <c r="G73" s="78">
        <v>22</v>
      </c>
    </row>
    <row r="74" spans="1:7" ht="45" customHeight="1" x14ac:dyDescent="0.25">
      <c r="B74" s="80">
        <v>0.1</v>
      </c>
      <c r="C74" s="80">
        <v>0.06</v>
      </c>
      <c r="D74" s="80">
        <v>0.1</v>
      </c>
      <c r="E74" s="80">
        <v>0.06</v>
      </c>
      <c r="F74" s="80">
        <v>0.1</v>
      </c>
    </row>
    <row r="75" spans="1:7" x14ac:dyDescent="0.25">
      <c r="A75" s="78">
        <v>23</v>
      </c>
      <c r="B75" s="78">
        <v>24</v>
      </c>
      <c r="C75" s="78">
        <v>25</v>
      </c>
      <c r="D75" s="78">
        <v>26</v>
      </c>
      <c r="E75" s="78">
        <v>27</v>
      </c>
      <c r="F75" s="78">
        <v>28</v>
      </c>
      <c r="G75" s="78">
        <v>29</v>
      </c>
    </row>
    <row r="76" spans="1:7" ht="45" customHeight="1" x14ac:dyDescent="0.25">
      <c r="B76" s="80">
        <v>0.1</v>
      </c>
      <c r="C76" s="80">
        <v>0.06</v>
      </c>
      <c r="D76" s="80">
        <v>0.1</v>
      </c>
      <c r="E76" s="80">
        <v>0.06</v>
      </c>
      <c r="F76" s="80">
        <v>0.1</v>
      </c>
    </row>
    <row r="77" spans="1:7" x14ac:dyDescent="0.25">
      <c r="A77" s="78">
        <v>30</v>
      </c>
      <c r="B77" s="78">
        <v>31</v>
      </c>
    </row>
    <row r="78" spans="1:7" ht="45" customHeight="1" x14ac:dyDescent="0.25">
      <c r="B78" s="80">
        <v>0.1</v>
      </c>
    </row>
    <row r="79" spans="1:7" x14ac:dyDescent="0.25">
      <c r="A79" s="76" t="s">
        <v>1073</v>
      </c>
      <c r="B79" s="77"/>
      <c r="C79" s="77"/>
      <c r="D79" s="77"/>
      <c r="E79" s="77"/>
      <c r="F79" s="77"/>
      <c r="G79" s="77"/>
    </row>
    <row r="80" spans="1:7" x14ac:dyDescent="0.25">
      <c r="A80" s="79" t="s">
        <v>1046</v>
      </c>
      <c r="B80" s="79" t="s">
        <v>1047</v>
      </c>
      <c r="C80" s="79" t="s">
        <v>1048</v>
      </c>
      <c r="D80" s="79" t="s">
        <v>1049</v>
      </c>
      <c r="E80" s="79" t="s">
        <v>1049</v>
      </c>
      <c r="F80" s="79" t="s">
        <v>1047</v>
      </c>
      <c r="G80" s="79" t="s">
        <v>1047</v>
      </c>
    </row>
    <row r="81" spans="1:7" x14ac:dyDescent="0.25">
      <c r="C81" s="78">
        <v>1</v>
      </c>
      <c r="D81" s="78">
        <v>2</v>
      </c>
      <c r="E81" s="78">
        <v>3</v>
      </c>
      <c r="F81" s="78">
        <v>4</v>
      </c>
      <c r="G81" s="78">
        <v>5</v>
      </c>
    </row>
    <row r="82" spans="1:7" ht="45" customHeight="1" x14ac:dyDescent="0.25">
      <c r="D82" s="80">
        <v>0.1</v>
      </c>
      <c r="E82" s="80">
        <v>0.06</v>
      </c>
      <c r="F82" s="80">
        <v>0.1</v>
      </c>
      <c r="G82" s="80"/>
    </row>
    <row r="83" spans="1:7" x14ac:dyDescent="0.25">
      <c r="A83" s="78">
        <v>6</v>
      </c>
      <c r="B83" s="78">
        <v>7</v>
      </c>
      <c r="C83" s="78">
        <v>8</v>
      </c>
      <c r="D83" s="78">
        <v>9</v>
      </c>
      <c r="E83" s="78">
        <v>10</v>
      </c>
      <c r="F83" s="78">
        <v>11</v>
      </c>
      <c r="G83" s="78">
        <v>12</v>
      </c>
    </row>
    <row r="84" spans="1:7" ht="45" customHeight="1" x14ac:dyDescent="0.25">
      <c r="B84" s="80">
        <v>0.1</v>
      </c>
      <c r="C84" s="80">
        <v>0.06</v>
      </c>
      <c r="D84" s="80">
        <v>0.1</v>
      </c>
      <c r="E84" s="80">
        <v>0.06</v>
      </c>
      <c r="F84" s="80">
        <v>0.1</v>
      </c>
    </row>
    <row r="85" spans="1:7" x14ac:dyDescent="0.25">
      <c r="A85" s="78">
        <v>13</v>
      </c>
      <c r="B85" s="78">
        <v>14</v>
      </c>
      <c r="C85" s="78">
        <v>15</v>
      </c>
      <c r="D85" s="78">
        <v>16</v>
      </c>
      <c r="E85" s="78">
        <v>17</v>
      </c>
      <c r="F85" s="78">
        <v>18</v>
      </c>
      <c r="G85" s="78">
        <v>19</v>
      </c>
    </row>
    <row r="86" spans="1:7" ht="45" customHeight="1" x14ac:dyDescent="0.25">
      <c r="B86" s="80">
        <v>0.1</v>
      </c>
      <c r="C86" s="80">
        <v>0.06</v>
      </c>
      <c r="D86" s="80">
        <v>0.1</v>
      </c>
      <c r="E86" s="80">
        <v>0.06</v>
      </c>
      <c r="F86" s="80">
        <v>0.1</v>
      </c>
    </row>
    <row r="87" spans="1:7" x14ac:dyDescent="0.25">
      <c r="A87" s="78">
        <v>20</v>
      </c>
      <c r="B87" s="78">
        <v>21</v>
      </c>
      <c r="C87" s="78">
        <v>22</v>
      </c>
      <c r="D87" s="78">
        <v>23</v>
      </c>
      <c r="E87" s="78">
        <v>24</v>
      </c>
      <c r="F87" s="78">
        <v>25</v>
      </c>
      <c r="G87" s="78">
        <v>26</v>
      </c>
    </row>
    <row r="88" spans="1:7" ht="45" customHeight="1" x14ac:dyDescent="0.25">
      <c r="B88" s="80">
        <v>0.1</v>
      </c>
      <c r="C88" s="78" t="s">
        <v>1075</v>
      </c>
      <c r="D88" s="78" t="s">
        <v>1075</v>
      </c>
      <c r="E88" s="78" t="s">
        <v>1075</v>
      </c>
      <c r="F88" s="78" t="s">
        <v>1075</v>
      </c>
    </row>
    <row r="89" spans="1:7" x14ac:dyDescent="0.25">
      <c r="A89" s="78">
        <v>27</v>
      </c>
      <c r="B89" s="78">
        <v>28</v>
      </c>
      <c r="C89" s="78">
        <v>29</v>
      </c>
      <c r="D89" s="78">
        <v>30</v>
      </c>
      <c r="E89" s="78">
        <v>31</v>
      </c>
    </row>
    <row r="90" spans="1:7" ht="45" customHeight="1" x14ac:dyDescent="0.25">
      <c r="B90" s="78" t="s">
        <v>1075</v>
      </c>
      <c r="C90" s="78" t="s">
        <v>1075</v>
      </c>
      <c r="D90" s="78" t="s">
        <v>1075</v>
      </c>
      <c r="E90" s="78" t="s">
        <v>1075</v>
      </c>
    </row>
    <row r="92" spans="1:7" x14ac:dyDescent="0.25">
      <c r="A92" s="76" t="s">
        <v>1074</v>
      </c>
      <c r="B92" s="77"/>
      <c r="C92" s="77"/>
      <c r="D92" s="77"/>
      <c r="E92" s="77"/>
      <c r="F92" s="77"/>
      <c r="G92" s="77"/>
    </row>
    <row r="93" spans="1:7" x14ac:dyDescent="0.25">
      <c r="A93" s="79" t="s">
        <v>1046</v>
      </c>
      <c r="B93" s="79" t="s">
        <v>1047</v>
      </c>
      <c r="C93" s="79" t="s">
        <v>1048</v>
      </c>
      <c r="D93" s="79" t="s">
        <v>1049</v>
      </c>
      <c r="E93" s="79" t="s">
        <v>1049</v>
      </c>
      <c r="F93" s="79" t="s">
        <v>1047</v>
      </c>
      <c r="G93" s="79" t="s">
        <v>1047</v>
      </c>
    </row>
    <row r="94" spans="1:7" x14ac:dyDescent="0.25">
      <c r="F94" s="78">
        <v>1</v>
      </c>
      <c r="G94" s="78">
        <v>2</v>
      </c>
    </row>
    <row r="95" spans="1:7" ht="45" customHeight="1" x14ac:dyDescent="0.25">
      <c r="F95" s="78" t="s">
        <v>1075</v>
      </c>
    </row>
    <row r="96" spans="1:7" x14ac:dyDescent="0.25">
      <c r="A96" s="78">
        <v>3</v>
      </c>
      <c r="B96" s="78">
        <v>4</v>
      </c>
      <c r="C96" s="78">
        <v>5</v>
      </c>
      <c r="D96" s="78">
        <v>6</v>
      </c>
      <c r="E96" s="78">
        <v>7</v>
      </c>
      <c r="F96" s="78">
        <v>8</v>
      </c>
      <c r="G96" s="78">
        <v>9</v>
      </c>
    </row>
    <row r="97" spans="1:7" ht="45" customHeight="1" x14ac:dyDescent="0.25">
      <c r="B97" s="78" t="s">
        <v>1075</v>
      </c>
      <c r="C97" s="78" t="s">
        <v>1075</v>
      </c>
      <c r="D97" s="78" t="s">
        <v>1081</v>
      </c>
      <c r="E97" s="78" t="s">
        <v>1075</v>
      </c>
      <c r="F97" s="78" t="s">
        <v>1081</v>
      </c>
    </row>
    <row r="98" spans="1:7" x14ac:dyDescent="0.25">
      <c r="A98" s="78">
        <v>10</v>
      </c>
      <c r="B98" s="78">
        <v>11</v>
      </c>
      <c r="C98" s="78">
        <v>12</v>
      </c>
      <c r="D98" s="78">
        <v>13</v>
      </c>
      <c r="E98" s="78">
        <v>14</v>
      </c>
      <c r="F98" s="78">
        <v>15</v>
      </c>
      <c r="G98" s="78">
        <v>16</v>
      </c>
    </row>
    <row r="99" spans="1:7" ht="45" customHeight="1" x14ac:dyDescent="0.25">
      <c r="B99" s="78" t="s">
        <v>1075</v>
      </c>
      <c r="C99" s="78" t="s">
        <v>1075</v>
      </c>
      <c r="D99" s="78" t="s">
        <v>1075</v>
      </c>
      <c r="E99" s="78" t="s">
        <v>1075</v>
      </c>
      <c r="F99" s="78" t="s">
        <v>1075</v>
      </c>
    </row>
    <row r="100" spans="1:7" x14ac:dyDescent="0.25">
      <c r="A100" s="78">
        <v>17</v>
      </c>
      <c r="B100" s="78">
        <v>18</v>
      </c>
      <c r="C100" s="78">
        <v>19</v>
      </c>
      <c r="D100" s="78">
        <v>20</v>
      </c>
      <c r="E100" s="78">
        <v>21</v>
      </c>
      <c r="F100" s="78">
        <v>22</v>
      </c>
      <c r="G100" s="78">
        <v>23</v>
      </c>
    </row>
    <row r="101" spans="1:7" ht="45" customHeight="1" x14ac:dyDescent="0.25">
      <c r="D101" s="78" t="s">
        <v>1076</v>
      </c>
      <c r="E101" s="78" t="s">
        <v>1076</v>
      </c>
    </row>
    <row r="102" spans="1:7" x14ac:dyDescent="0.25">
      <c r="A102" s="78">
        <v>24</v>
      </c>
      <c r="B102" s="78">
        <v>25</v>
      </c>
      <c r="C102" s="78">
        <v>26</v>
      </c>
      <c r="D102" s="78">
        <v>27</v>
      </c>
      <c r="E102" s="78">
        <v>28</v>
      </c>
      <c r="F102" s="78">
        <v>29</v>
      </c>
      <c r="G102" s="78">
        <v>30</v>
      </c>
    </row>
    <row r="103" spans="1:7" ht="4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Controle"/>
  <dimension ref="B2:X22"/>
  <sheetViews>
    <sheetView showGridLines="0" zoomScaleNormal="100" workbookViewId="0">
      <selection activeCell="C8" sqref="C8"/>
    </sheetView>
  </sheetViews>
  <sheetFormatPr defaultRowHeight="15" outlineLevelCol="1" x14ac:dyDescent="0.25"/>
  <cols>
    <col min="1" max="1" width="2.7109375" customWidth="1"/>
    <col min="2" max="2" width="49.42578125" hidden="1" customWidth="1" outlineLevel="1"/>
    <col min="3" max="3" width="41.7109375" bestFit="1" customWidth="1" collapsed="1"/>
    <col min="4" max="4" width="4.5703125" bestFit="1" customWidth="1"/>
    <col min="5" max="5" width="6" customWidth="1"/>
    <col min="6" max="6" width="6.85546875" hidden="1" customWidth="1"/>
    <col min="7" max="7" width="12.140625" hidden="1" customWidth="1" outlineLevel="1"/>
    <col min="8" max="8" width="12.140625" bestFit="1" customWidth="1" collapsed="1"/>
    <col min="9" max="9" width="6" hidden="1" customWidth="1"/>
    <col min="10" max="10" width="10.140625" hidden="1" customWidth="1" outlineLevel="1"/>
    <col min="11" max="11" width="10.140625" bestFit="1" customWidth="1" collapsed="1"/>
    <col min="12" max="12" width="4.7109375" customWidth="1"/>
    <col min="13" max="13" width="27.28515625" hidden="1" customWidth="1" outlineLevel="1"/>
    <col min="14" max="14" width="22.42578125" bestFit="1" customWidth="1" collapsed="1"/>
    <col min="15" max="15" width="4.5703125" bestFit="1" customWidth="1"/>
    <col min="16" max="16" width="5" customWidth="1"/>
    <col min="17" max="17" width="8.28515625" hidden="1" customWidth="1"/>
    <col min="18" max="18" width="8.7109375" hidden="1" customWidth="1" outlineLevel="1"/>
    <col min="19" max="19" width="8.85546875" customWidth="1" collapsed="1"/>
    <col min="20" max="20" width="6" hidden="1" customWidth="1"/>
    <col min="21" max="21" width="10.140625" hidden="1" customWidth="1" outlineLevel="1"/>
    <col min="22" max="22" width="10.140625" bestFit="1" customWidth="1" collapsed="1"/>
    <col min="24" max="24" width="12.42578125" bestFit="1" customWidth="1"/>
  </cols>
  <sheetData>
    <row r="2" spans="2:22" s="1" customFormat="1" x14ac:dyDescent="0.25">
      <c r="C2" s="96" t="s">
        <v>65</v>
      </c>
      <c r="D2" s="97" t="s">
        <v>1105</v>
      </c>
      <c r="E2" s="97" t="s">
        <v>1108</v>
      </c>
      <c r="F2" s="129" t="s">
        <v>1099</v>
      </c>
      <c r="G2" s="97" t="s">
        <v>1084</v>
      </c>
      <c r="H2" s="97" t="s">
        <v>1084</v>
      </c>
      <c r="I2" s="129" t="s">
        <v>1099</v>
      </c>
      <c r="J2" s="97" t="s">
        <v>1085</v>
      </c>
      <c r="K2" s="97" t="s">
        <v>1085</v>
      </c>
      <c r="N2" s="87" t="s">
        <v>1044</v>
      </c>
      <c r="O2" s="88" t="s">
        <v>1105</v>
      </c>
      <c r="P2" s="88" t="s">
        <v>1108</v>
      </c>
      <c r="Q2" s="129" t="s">
        <v>1099</v>
      </c>
      <c r="R2" s="88" t="s">
        <v>1084</v>
      </c>
      <c r="S2" s="88" t="s">
        <v>1084</v>
      </c>
      <c r="T2" s="129" t="s">
        <v>1099</v>
      </c>
      <c r="U2" s="88" t="s">
        <v>1085</v>
      </c>
      <c r="V2" s="88" t="s">
        <v>1085</v>
      </c>
    </row>
    <row r="3" spans="2:22" x14ac:dyDescent="0.25">
      <c r="B3" t="s">
        <v>51</v>
      </c>
      <c r="C3" s="89" t="s">
        <v>1</v>
      </c>
      <c r="D3" s="90">
        <v>0.12</v>
      </c>
      <c r="E3" s="91">
        <f>+D3*150</f>
        <v>18</v>
      </c>
      <c r="F3" s="91">
        <f>E3-SUMIFS(tblPlanoEstudos['#Questões (Real)],tblPlanoEstudos[Matéria],Controle!B3,tblPlanoEstudos[Ação],Controle!G$2)</f>
        <v>0</v>
      </c>
      <c r="G3" s="91">
        <f ca="1">SUMIFS(tblPlanoEstudos['#Questões (Real)],tblPlanoEstudos[Matéria],Controle!B3,tblPlanoEstudos[Ação],Controle!G$2,tblPlanoEstudos[Data],"&lt;="&amp;TODAY())</f>
        <v>18</v>
      </c>
      <c r="H3" s="90">
        <f ca="1">ROUND(G3/E3,2)</f>
        <v>1</v>
      </c>
      <c r="I3" s="91">
        <f>E3-SUMIFS(tblPlanoEstudos['#Questões (Real)],tblPlanoEstudos[Matéria],Controle!B3,tblPlanoEstudos[Ação],Controle!J$2)</f>
        <v>0</v>
      </c>
      <c r="J3" s="91">
        <f ca="1">SUMIFS(tblPlanoEstudos['#Questões (Real)],tblPlanoEstudos[Matéria],Controle!B3,tblPlanoEstudos[Ação],Controle!J$13,tblPlanoEstudos[Data],"&lt;="&amp;TODAY())</f>
        <v>18</v>
      </c>
      <c r="K3" s="90">
        <f t="shared" ref="K3:K9" ca="1" si="0">J3/E3</f>
        <v>1</v>
      </c>
      <c r="M3" t="s">
        <v>73</v>
      </c>
      <c r="N3" s="89" t="s">
        <v>8</v>
      </c>
      <c r="O3" s="90">
        <v>0.03</v>
      </c>
      <c r="P3" s="91">
        <f t="shared" ref="P3:P10" si="1">+O3*150</f>
        <v>4.5</v>
      </c>
      <c r="Q3" s="91">
        <f>P3-SUMIFS(tblPlanoEstudos['#Questões (Real)],tblPlanoEstudos[Matéria],Controle!M3,tblPlanoEstudos[Ação],Controle!R$2)</f>
        <v>0</v>
      </c>
      <c r="R3" s="91">
        <f ca="1">SUMIFS(tblPlanoEstudos['#Questões (Real)],tblPlanoEstudos[Matéria],Controle!M3,tblPlanoEstudos[Ação],Controle!R$2,tblPlanoEstudos[Data],"&lt;="&amp;TODAY())</f>
        <v>4.5</v>
      </c>
      <c r="S3" s="90">
        <f ca="1">R3/P3</f>
        <v>1</v>
      </c>
      <c r="T3" s="91">
        <f>P3-SUMIFS(tblPlanoEstudos['#Questões (Real)],tblPlanoEstudos[Matéria],Controle!M3,tblPlanoEstudos[Ação],Controle!U$2)</f>
        <v>0</v>
      </c>
      <c r="U3" s="91">
        <f ca="1">SUMIFS(tblPlanoEstudos['#Questões (Real)],tblPlanoEstudos[Matéria],Controle!M3,tblPlanoEstudos[Ação],Controle!U$13,tblPlanoEstudos[Data],"&lt;="&amp;TODAY())</f>
        <v>4.5</v>
      </c>
      <c r="V3" s="90">
        <f t="shared" ref="V3:V10" ca="1" si="2">U3/P3</f>
        <v>1</v>
      </c>
    </row>
    <row r="4" spans="2:22" x14ac:dyDescent="0.25">
      <c r="B4" t="s">
        <v>53</v>
      </c>
      <c r="C4" s="92" t="s">
        <v>2</v>
      </c>
      <c r="D4" s="93">
        <v>0.11</v>
      </c>
      <c r="E4" s="94">
        <f t="shared" ref="E4:E9" si="3">+D4*150</f>
        <v>16.5</v>
      </c>
      <c r="F4" s="91">
        <f>E4-SUMIFS(tblPlanoEstudos['#Questões (Real)],tblPlanoEstudos[Matéria],Controle!B4,tblPlanoEstudos[Ação],Controle!G$2)</f>
        <v>0</v>
      </c>
      <c r="G4" s="91">
        <f ca="1">SUMIFS(tblPlanoEstudos['#Questões (Real)],tblPlanoEstudos[Matéria],Controle!B4,tblPlanoEstudos[Ação],Controle!G$2,tblPlanoEstudos[Data],"&lt;="&amp;TODAY())</f>
        <v>16.5</v>
      </c>
      <c r="H4" s="90">
        <f t="shared" ref="H4:H9" ca="1" si="4">ROUND(G4/E4,2)</f>
        <v>1</v>
      </c>
      <c r="I4" s="91">
        <f>E4-SUMIFS(tblPlanoEstudos['#Questões (Real)],tblPlanoEstudos[Matéria],Controle!B4,tblPlanoEstudos[Ação],Controle!J$2)</f>
        <v>0</v>
      </c>
      <c r="J4" s="91">
        <f ca="1">SUMIFS(tblPlanoEstudos['#Questões (Real)],tblPlanoEstudos[Matéria],Controle!B4,tblPlanoEstudos[Ação],Controle!J$13,tblPlanoEstudos[Data],"&lt;="&amp;TODAY())</f>
        <v>16.5</v>
      </c>
      <c r="K4" s="93">
        <f t="shared" ca="1" si="0"/>
        <v>1</v>
      </c>
      <c r="M4" t="s">
        <v>74</v>
      </c>
      <c r="N4" s="89" t="s">
        <v>9</v>
      </c>
      <c r="O4" s="90">
        <v>0.04</v>
      </c>
      <c r="P4" s="91">
        <f t="shared" si="1"/>
        <v>6</v>
      </c>
      <c r="Q4" s="91">
        <f>P4-SUMIFS(tblPlanoEstudos['#Questões (Real)],tblPlanoEstudos[Matéria],Controle!M4,tblPlanoEstudos[Ação],Controle!R$2)</f>
        <v>0</v>
      </c>
      <c r="R4" s="91">
        <f ca="1">SUMIFS(tblPlanoEstudos['#Questões (Real)],tblPlanoEstudos[Matéria],Controle!M4,tblPlanoEstudos[Ação],Controle!R$2,tblPlanoEstudos[Data],"&lt;="&amp;TODAY())</f>
        <v>6</v>
      </c>
      <c r="S4" s="90">
        <f t="shared" ref="S4:S10" ca="1" si="5">R4/P4</f>
        <v>1</v>
      </c>
      <c r="T4" s="91">
        <f>P4-SUMIFS(tblPlanoEstudos['#Questões (Real)],tblPlanoEstudos[Matéria],Controle!M4,tblPlanoEstudos[Ação],Controle!U$2)</f>
        <v>1</v>
      </c>
      <c r="U4" s="91">
        <f ca="1">SUMIFS(tblPlanoEstudos['#Questões (Real)],tblPlanoEstudos[Matéria],Controle!M4,tblPlanoEstudos[Ação],Controle!U$13,tblPlanoEstudos[Data],"&lt;="&amp;TODAY())</f>
        <v>5</v>
      </c>
      <c r="V4" s="90">
        <f t="shared" ca="1" si="2"/>
        <v>0.83333333333333337</v>
      </c>
    </row>
    <row r="5" spans="2:22" x14ac:dyDescent="0.25">
      <c r="B5" t="s">
        <v>69</v>
      </c>
      <c r="C5" s="92" t="s">
        <v>3</v>
      </c>
      <c r="D5" s="93">
        <v>0.14000000000000001</v>
      </c>
      <c r="E5" s="94">
        <f>+D5*150</f>
        <v>21.000000000000004</v>
      </c>
      <c r="F5" s="91">
        <f>E5-SUMIFS(tblPlanoEstudos['#Questões (Real)],tblPlanoEstudos[Matéria],Controle!B5,tblPlanoEstudos[Ação],Controle!G$2)</f>
        <v>1.0000000000000036</v>
      </c>
      <c r="G5" s="91">
        <f ca="1">SUMIFS(tblPlanoEstudos['#Questões (Real)],tblPlanoEstudos[Matéria],Controle!B5,tblPlanoEstudos[Ação],Controle!G$2,tblPlanoEstudos[Data],"&lt;="&amp;TODAY())</f>
        <v>20</v>
      </c>
      <c r="H5" s="90">
        <f t="shared" ca="1" si="4"/>
        <v>0.95</v>
      </c>
      <c r="I5" s="91">
        <f>E5-SUMIFS(tblPlanoEstudos['#Questões (Real)],tblPlanoEstudos[Matéria],Controle!B5,tblPlanoEstudos[Ação],Controle!J$2)</f>
        <v>0</v>
      </c>
      <c r="J5" s="91">
        <f ca="1">SUMIFS(tblPlanoEstudos['#Questões (Real)],tblPlanoEstudos[Matéria],Controle!B5,tblPlanoEstudos[Ação],Controle!J$13,tblPlanoEstudos[Data],"&lt;="&amp;TODAY())</f>
        <v>21</v>
      </c>
      <c r="K5" s="93">
        <f ca="1">J5/E5</f>
        <v>0.99999999999999978</v>
      </c>
      <c r="M5" t="s">
        <v>75</v>
      </c>
      <c r="N5" s="89" t="s">
        <v>10</v>
      </c>
      <c r="O5" s="90">
        <v>0.19</v>
      </c>
      <c r="P5" s="91">
        <f t="shared" si="1"/>
        <v>28.5</v>
      </c>
      <c r="Q5" s="91">
        <f>P5-SUMIFS(tblPlanoEstudos['#Questões (Real)],tblPlanoEstudos[Matéria],Controle!M5,tblPlanoEstudos[Ação],Controle!R$2)</f>
        <v>0</v>
      </c>
      <c r="R5" s="91">
        <f ca="1">SUMIFS(tblPlanoEstudos['#Questões (Real)],tblPlanoEstudos[Matéria],Controle!M5,tblPlanoEstudos[Ação],Controle!R$2,tblPlanoEstudos[Data],"&lt;="&amp;TODAY())</f>
        <v>28.5</v>
      </c>
      <c r="S5" s="90">
        <f t="shared" ca="1" si="5"/>
        <v>1</v>
      </c>
      <c r="T5" s="91">
        <f>P5-SUMIFS(tblPlanoEstudos['#Questões (Real)],tblPlanoEstudos[Matéria],Controle!M5,tblPlanoEstudos[Ação],Controle!U$2)</f>
        <v>0</v>
      </c>
      <c r="U5" s="91">
        <f ca="1">SUMIFS(tblPlanoEstudos['#Questões (Real)],tblPlanoEstudos[Matéria],Controle!M5,tblPlanoEstudos[Ação],Controle!U$13,tblPlanoEstudos[Data],"&lt;="&amp;TODAY())</f>
        <v>28.5</v>
      </c>
      <c r="V5" s="90">
        <f t="shared" ca="1" si="2"/>
        <v>1</v>
      </c>
    </row>
    <row r="6" spans="2:22" x14ac:dyDescent="0.25">
      <c r="B6" t="s">
        <v>54</v>
      </c>
      <c r="C6" s="92" t="s">
        <v>4</v>
      </c>
      <c r="D6" s="93">
        <v>0.18</v>
      </c>
      <c r="E6" s="94">
        <f t="shared" si="3"/>
        <v>27</v>
      </c>
      <c r="F6" s="91">
        <f>E6-SUMIFS(tblPlanoEstudos['#Questões (Real)],tblPlanoEstudos[Matéria],Controle!B6,tblPlanoEstudos[Ação],Controle!G$2)</f>
        <v>0</v>
      </c>
      <c r="G6" s="91">
        <f ca="1">SUMIFS(tblPlanoEstudos['#Questões (Real)],tblPlanoEstudos[Matéria],Controle!B6,tblPlanoEstudos[Ação],Controle!G$2,tblPlanoEstudos[Data],"&lt;="&amp;TODAY())</f>
        <v>27</v>
      </c>
      <c r="H6" s="90">
        <f t="shared" ca="1" si="4"/>
        <v>1</v>
      </c>
      <c r="I6" s="91">
        <f>E6-SUMIFS(tblPlanoEstudos['#Questões (Real)],tblPlanoEstudos[Matéria],Controle!B6,tblPlanoEstudos[Ação],Controle!J$2)</f>
        <v>0</v>
      </c>
      <c r="J6" s="91">
        <f ca="1">SUMIFS(tblPlanoEstudos['#Questões (Real)],tblPlanoEstudos[Matéria],Controle!B6,tblPlanoEstudos[Ação],Controle!J$13,tblPlanoEstudos[Data],"&lt;="&amp;TODAY())</f>
        <v>27</v>
      </c>
      <c r="K6" s="93">
        <f t="shared" ca="1" si="0"/>
        <v>1</v>
      </c>
      <c r="M6" t="s">
        <v>76</v>
      </c>
      <c r="N6" s="89" t="s">
        <v>11</v>
      </c>
      <c r="O6" s="90">
        <v>0.47</v>
      </c>
      <c r="P6" s="91">
        <f t="shared" si="1"/>
        <v>70.5</v>
      </c>
      <c r="Q6" s="91">
        <f>P6-SUMIFS(tblPlanoEstudos['#Questões (Real)],tblPlanoEstudos[Matéria],Controle!M6,tblPlanoEstudos[Ação],Controle!R$2)</f>
        <v>0</v>
      </c>
      <c r="R6" s="91">
        <f ca="1">SUMIFS(tblPlanoEstudos['#Questões (Real)],tblPlanoEstudos[Matéria],Controle!M6,tblPlanoEstudos[Ação],Controle!R$2,tblPlanoEstudos[Data],"&lt;="&amp;TODAY())</f>
        <v>70.5</v>
      </c>
      <c r="S6" s="90">
        <f t="shared" ca="1" si="5"/>
        <v>1</v>
      </c>
      <c r="T6" s="91">
        <f>P6-SUMIFS(tblPlanoEstudos['#Questões (Real)],tblPlanoEstudos[Matéria],Controle!M6,tblPlanoEstudos[Ação],Controle!U$2)</f>
        <v>0</v>
      </c>
      <c r="U6" s="91">
        <f ca="1">SUMIFS(tblPlanoEstudos['#Questões (Real)],tblPlanoEstudos[Matéria],Controle!M6,tblPlanoEstudos[Ação],Controle!U$13,tblPlanoEstudos[Data],"&lt;="&amp;TODAY())</f>
        <v>70.5</v>
      </c>
      <c r="V6" s="90">
        <f t="shared" ca="1" si="2"/>
        <v>1</v>
      </c>
    </row>
    <row r="7" spans="2:22" x14ac:dyDescent="0.25">
      <c r="B7" t="s">
        <v>57</v>
      </c>
      <c r="C7" s="92" t="s">
        <v>5</v>
      </c>
      <c r="D7" s="93">
        <v>0.14000000000000001</v>
      </c>
      <c r="E7" s="94">
        <f t="shared" si="3"/>
        <v>21.000000000000004</v>
      </c>
      <c r="F7" s="91">
        <f>E7-SUMIFS(tblPlanoEstudos['#Questões (Real)],tblPlanoEstudos[Matéria],Controle!B7,tblPlanoEstudos[Ação],Controle!G$2)</f>
        <v>0</v>
      </c>
      <c r="G7" s="91">
        <f ca="1">SUMIFS(tblPlanoEstudos['#Questões (Real)],tblPlanoEstudos[Matéria],Controle!B7,tblPlanoEstudos[Ação],Controle!G$2,tblPlanoEstudos[Data],"&lt;="&amp;TODAY())</f>
        <v>21</v>
      </c>
      <c r="H7" s="90">
        <f t="shared" ca="1" si="4"/>
        <v>1</v>
      </c>
      <c r="I7" s="91">
        <f>E7-SUMIFS(tblPlanoEstudos['#Questões (Real)],tblPlanoEstudos[Matéria],Controle!B7,tblPlanoEstudos[Ação],Controle!J$2)</f>
        <v>21.000000000000004</v>
      </c>
      <c r="J7" s="91">
        <f ca="1">SUMIFS(tblPlanoEstudos['#Questões (Real)],tblPlanoEstudos[Matéria],Controle!B7,tblPlanoEstudos[Ação],Controle!J$13,tblPlanoEstudos[Data],"&lt;="&amp;TODAY())</f>
        <v>0</v>
      </c>
      <c r="K7" s="93">
        <f t="shared" ca="1" si="0"/>
        <v>0</v>
      </c>
      <c r="M7" t="s">
        <v>77</v>
      </c>
      <c r="N7" s="89" t="s">
        <v>12</v>
      </c>
      <c r="O7" s="90">
        <v>0.11</v>
      </c>
      <c r="P7" s="91">
        <f t="shared" si="1"/>
        <v>16.5</v>
      </c>
      <c r="Q7" s="91">
        <f>P7-SUMIFS(tblPlanoEstudos['#Questões (Real)],tblPlanoEstudos[Matéria],Controle!M7,tblPlanoEstudos[Ação],Controle!R$2)</f>
        <v>0</v>
      </c>
      <c r="R7" s="91">
        <f ca="1">SUMIFS(tblPlanoEstudos['#Questões (Real)],tblPlanoEstudos[Matéria],Controle!M7,tblPlanoEstudos[Ação],Controle!R$2,tblPlanoEstudos[Data],"&lt;="&amp;TODAY())</f>
        <v>16.5</v>
      </c>
      <c r="S7" s="90">
        <f t="shared" ca="1" si="5"/>
        <v>1</v>
      </c>
      <c r="T7" s="91">
        <f>P7-SUMIFS(tblPlanoEstudos['#Questões (Real)],tblPlanoEstudos[Matéria],Controle!M7,tblPlanoEstudos[Ação],Controle!U$2)</f>
        <v>0</v>
      </c>
      <c r="U7" s="91">
        <f ca="1">SUMIFS(tblPlanoEstudos['#Questões (Real)],tblPlanoEstudos[Matéria],Controle!M7,tblPlanoEstudos[Ação],Controle!U$13,tblPlanoEstudos[Data],"&lt;="&amp;TODAY())</f>
        <v>16.5</v>
      </c>
      <c r="V7" s="90">
        <f t="shared" ca="1" si="2"/>
        <v>1</v>
      </c>
    </row>
    <row r="8" spans="2:22" x14ac:dyDescent="0.25">
      <c r="B8" t="s">
        <v>59</v>
      </c>
      <c r="C8" s="92" t="s">
        <v>6</v>
      </c>
      <c r="D8" s="93">
        <v>0.14000000000000001</v>
      </c>
      <c r="E8" s="94">
        <f t="shared" si="3"/>
        <v>21.000000000000004</v>
      </c>
      <c r="F8" s="91">
        <f>E8-SUMIFS(tblPlanoEstudos['#Questões (Real)],tblPlanoEstudos[Matéria],Controle!B8,tblPlanoEstudos[Ação],Controle!G$2)</f>
        <v>0</v>
      </c>
      <c r="G8" s="91">
        <f ca="1">SUMIFS(tblPlanoEstudos['#Questões (Real)],tblPlanoEstudos[Matéria],Controle!B8,tblPlanoEstudos[Ação],Controle!G$2,tblPlanoEstudos[Data],"&lt;="&amp;TODAY())</f>
        <v>21</v>
      </c>
      <c r="H8" s="90">
        <f t="shared" ca="1" si="4"/>
        <v>1</v>
      </c>
      <c r="I8" s="91">
        <f>E8-SUMIFS(tblPlanoEstudos['#Questões (Real)],tblPlanoEstudos[Matéria],Controle!B8,tblPlanoEstudos[Ação],Controle!J$2)</f>
        <v>21.000000000000004</v>
      </c>
      <c r="J8" s="91">
        <f ca="1">SUMIFS(tblPlanoEstudos['#Questões (Real)],tblPlanoEstudos[Matéria],Controle!B8,tblPlanoEstudos[Ação],Controle!J$13,tblPlanoEstudos[Data],"&lt;="&amp;TODAY())</f>
        <v>0</v>
      </c>
      <c r="K8" s="93">
        <f t="shared" ca="1" si="0"/>
        <v>0</v>
      </c>
      <c r="M8" t="s">
        <v>78</v>
      </c>
      <c r="N8" s="89" t="s">
        <v>13</v>
      </c>
      <c r="O8" s="90">
        <v>0.06</v>
      </c>
      <c r="P8" s="91">
        <f t="shared" si="1"/>
        <v>9</v>
      </c>
      <c r="Q8" s="91">
        <f>P8-SUMIFS(tblPlanoEstudos['#Questões (Real)],tblPlanoEstudos[Matéria],Controle!M8,tblPlanoEstudos[Ação],Controle!R$2)</f>
        <v>0</v>
      </c>
      <c r="R8" s="91">
        <f ca="1">SUMIFS(tblPlanoEstudos['#Questões (Real)],tblPlanoEstudos[Matéria],Controle!M8,tblPlanoEstudos[Ação],Controle!R$2,tblPlanoEstudos[Data],"&lt;="&amp;TODAY())</f>
        <v>9</v>
      </c>
      <c r="S8" s="90">
        <f t="shared" ca="1" si="5"/>
        <v>1</v>
      </c>
      <c r="T8" s="91">
        <f>P8-SUMIFS(tblPlanoEstudos['#Questões (Real)],tblPlanoEstudos[Matéria],Controle!M8,tblPlanoEstudos[Ação],Controle!U$2)</f>
        <v>9</v>
      </c>
      <c r="U8" s="91">
        <f ca="1">SUMIFS(tblPlanoEstudos['#Questões (Real)],tblPlanoEstudos[Matéria],Controle!M8,tblPlanoEstudos[Ação],Controle!U$13,tblPlanoEstudos[Data],"&lt;="&amp;TODAY())</f>
        <v>0</v>
      </c>
      <c r="V8" s="90">
        <f t="shared" ca="1" si="2"/>
        <v>0</v>
      </c>
    </row>
    <row r="9" spans="2:22" x14ac:dyDescent="0.25">
      <c r="B9" t="s">
        <v>58</v>
      </c>
      <c r="C9" s="92" t="s">
        <v>7</v>
      </c>
      <c r="D9" s="93">
        <v>0.17</v>
      </c>
      <c r="E9" s="94">
        <f t="shared" si="3"/>
        <v>25.500000000000004</v>
      </c>
      <c r="F9" s="91">
        <f>E9-SUMIFS(tblPlanoEstudos['#Questões (Real)],tblPlanoEstudos[Matéria],Controle!B9,tblPlanoEstudos[Ação],Controle!G$2)</f>
        <v>0</v>
      </c>
      <c r="G9" s="91">
        <f ca="1">SUMIFS(tblPlanoEstudos['#Questões (Real)],tblPlanoEstudos[Matéria],Controle!B9,tblPlanoEstudos[Ação],Controle!G$2,tblPlanoEstudos[Data],"&lt;="&amp;TODAY())</f>
        <v>25.5</v>
      </c>
      <c r="H9" s="90">
        <f t="shared" ca="1" si="4"/>
        <v>1</v>
      </c>
      <c r="I9" s="91">
        <f>E9-SUMIFS(tblPlanoEstudos['#Questões (Real)],tblPlanoEstudos[Matéria],Controle!B9,tblPlanoEstudos[Ação],Controle!J$2)</f>
        <v>25.500000000000004</v>
      </c>
      <c r="J9" s="91">
        <f ca="1">SUMIFS(tblPlanoEstudos['#Questões (Real)],tblPlanoEstudos[Matéria],Controle!B9,tblPlanoEstudos[Ação],Controle!J$13,tblPlanoEstudos[Data],"&lt;="&amp;TODAY())</f>
        <v>0</v>
      </c>
      <c r="K9" s="93">
        <f t="shared" ca="1" si="0"/>
        <v>0</v>
      </c>
      <c r="M9" t="s">
        <v>79</v>
      </c>
      <c r="N9" s="89" t="s">
        <v>14</v>
      </c>
      <c r="O9" s="90">
        <v>0.09</v>
      </c>
      <c r="P9" s="91">
        <f t="shared" si="1"/>
        <v>13.5</v>
      </c>
      <c r="Q9" s="91">
        <f>P9-SUMIFS(tblPlanoEstudos['#Questões (Real)],tblPlanoEstudos[Matéria],Controle!M9,tblPlanoEstudos[Ação],Controle!R$2)</f>
        <v>0</v>
      </c>
      <c r="R9" s="91">
        <f ca="1">SUMIFS(tblPlanoEstudos['#Questões (Real)],tblPlanoEstudos[Matéria],Controle!M9,tblPlanoEstudos[Ação],Controle!R$2,tblPlanoEstudos[Data],"&lt;="&amp;TODAY())</f>
        <v>13.5</v>
      </c>
      <c r="S9" s="90">
        <f t="shared" ca="1" si="5"/>
        <v>1</v>
      </c>
      <c r="T9" s="91">
        <f>P9-SUMIFS(tblPlanoEstudos['#Questões (Real)],tblPlanoEstudos[Matéria],Controle!M9,tblPlanoEstudos[Ação],Controle!U$2)</f>
        <v>0</v>
      </c>
      <c r="U9" s="91">
        <f ca="1">SUMIFS(tblPlanoEstudos['#Questões (Real)],tblPlanoEstudos[Matéria],Controle!M9,tblPlanoEstudos[Ação],Controle!U$13,tblPlanoEstudos[Data],"&lt;="&amp;TODAY())</f>
        <v>13.5</v>
      </c>
      <c r="V9" s="90">
        <f t="shared" ca="1" si="2"/>
        <v>1</v>
      </c>
    </row>
    <row r="10" spans="2:22" x14ac:dyDescent="0.25">
      <c r="D10" s="3"/>
      <c r="E10" s="3"/>
      <c r="F10" s="3"/>
      <c r="G10" s="28">
        <f ca="1">SUM(G3:G9)</f>
        <v>149</v>
      </c>
      <c r="H10" s="98">
        <f ca="1">SUMPRODUCT(H3:H9,$D$3:$D$9)</f>
        <v>0.99299999999999999</v>
      </c>
      <c r="I10" s="3"/>
      <c r="K10" s="98">
        <f ca="1">SUMPRODUCT(K3:K9,$D$3:$D$9)</f>
        <v>0.55000000000000004</v>
      </c>
      <c r="M10" t="s">
        <v>80</v>
      </c>
      <c r="N10" s="89" t="s">
        <v>15</v>
      </c>
      <c r="O10" s="90">
        <v>0.01</v>
      </c>
      <c r="P10" s="91">
        <f t="shared" si="1"/>
        <v>1.5</v>
      </c>
      <c r="Q10" s="91">
        <f>P10-SUMIFS(tblPlanoEstudos['#Questões (Real)],tblPlanoEstudos[Matéria],Controle!M10,tblPlanoEstudos[Ação],Controle!R$2)</f>
        <v>1.5</v>
      </c>
      <c r="R10" s="91">
        <f ca="1">SUMIFS(tblPlanoEstudos['#Questões (Real)],tblPlanoEstudos[Matéria],Controle!M10,tblPlanoEstudos[Ação],Controle!R$2,tblPlanoEstudos[Data],"&lt;="&amp;TODAY())</f>
        <v>0</v>
      </c>
      <c r="S10" s="90">
        <f t="shared" ca="1" si="5"/>
        <v>0</v>
      </c>
      <c r="T10" s="91">
        <f>P10-SUMIFS(tblPlanoEstudos['#Questões (Real)],tblPlanoEstudos[Matéria],Controle!M10,tblPlanoEstudos[Ação],Controle!U$2)</f>
        <v>1.5</v>
      </c>
      <c r="U10" s="91">
        <f ca="1">SUMIFS(tblPlanoEstudos['#Questões (Real)],tblPlanoEstudos[Matéria],Controle!M10,tblPlanoEstudos[Ação],Controle!U$13,tblPlanoEstudos[Data],"&lt;="&amp;TODAY())</f>
        <v>0</v>
      </c>
      <c r="V10" s="90">
        <f t="shared" ca="1" si="2"/>
        <v>0</v>
      </c>
    </row>
    <row r="11" spans="2:22" x14ac:dyDescent="0.25">
      <c r="O11" s="3"/>
      <c r="P11" s="3"/>
      <c r="Q11" s="3"/>
      <c r="R11" s="28">
        <f ca="1">SUM(R3:R10)</f>
        <v>148.5</v>
      </c>
      <c r="S11" s="95">
        <f ca="1">SUMPRODUCT(S3:S10,O3:O10)</f>
        <v>0.98999999999999988</v>
      </c>
      <c r="T11" s="3"/>
      <c r="U11" s="3"/>
      <c r="V11" s="95">
        <f ca="1">SUMPRODUCT(V3:V10,O3:O10)</f>
        <v>0.92333333333333323</v>
      </c>
    </row>
    <row r="12" spans="2:22" x14ac:dyDescent="0.25">
      <c r="O12" s="3"/>
      <c r="P12" s="3"/>
      <c r="Q12" s="3"/>
      <c r="R12" s="3"/>
      <c r="S12" s="3"/>
      <c r="T12" s="3"/>
      <c r="U12" s="3"/>
      <c r="V12" s="3"/>
    </row>
    <row r="13" spans="2:22" s="1" customFormat="1" x14ac:dyDescent="0.25">
      <c r="C13" s="99" t="s">
        <v>66</v>
      </c>
      <c r="D13" s="100" t="s">
        <v>1105</v>
      </c>
      <c r="E13" s="100" t="s">
        <v>1108</v>
      </c>
      <c r="F13" s="129" t="s">
        <v>1099</v>
      </c>
      <c r="G13" s="100" t="s">
        <v>1084</v>
      </c>
      <c r="H13" s="100" t="s">
        <v>1084</v>
      </c>
      <c r="I13" s="129" t="s">
        <v>1099</v>
      </c>
      <c r="J13" s="100" t="s">
        <v>1085</v>
      </c>
      <c r="K13" s="100" t="s">
        <v>1085</v>
      </c>
      <c r="N13" s="103" t="s">
        <v>1045</v>
      </c>
      <c r="O13" s="104" t="s">
        <v>1105</v>
      </c>
      <c r="P13" s="104" t="s">
        <v>1108</v>
      </c>
      <c r="Q13" s="129" t="s">
        <v>1099</v>
      </c>
      <c r="R13" s="104" t="s">
        <v>1084</v>
      </c>
      <c r="S13" s="104" t="s">
        <v>1084</v>
      </c>
      <c r="T13" s="129" t="s">
        <v>1099</v>
      </c>
      <c r="U13" s="104" t="s">
        <v>1085</v>
      </c>
      <c r="V13" s="104" t="s">
        <v>1085</v>
      </c>
    </row>
    <row r="14" spans="2:22" x14ac:dyDescent="0.25">
      <c r="B14" t="s">
        <v>70</v>
      </c>
      <c r="C14" s="89" t="s">
        <v>24</v>
      </c>
      <c r="D14" s="90">
        <v>0.2</v>
      </c>
      <c r="E14" s="91">
        <f>ROUND(+D14*150,2)</f>
        <v>30</v>
      </c>
      <c r="F14" s="91">
        <f>E14-SUMIFS(tblPlanoEstudos['#Questões (Real)],tblPlanoEstudos[Matéria],Controle!B14,tblPlanoEstudos[Ação],Controle!G$2)</f>
        <v>0</v>
      </c>
      <c r="G14" s="91">
        <f ca="1">SUMIFS(tblPlanoEstudos['#Questões (Real)],tblPlanoEstudos[Matéria],Controle!B14,tblPlanoEstudos[Ação],Controle!G$13,tblPlanoEstudos[Data],"&lt;="&amp;TODAY())</f>
        <v>30</v>
      </c>
      <c r="H14" s="90">
        <f t="shared" ref="H14:H21" ca="1" si="6">G14/E14</f>
        <v>1</v>
      </c>
      <c r="I14" s="91">
        <f>E14-SUMIFS(tblPlanoEstudos['#Questões (Real)],tblPlanoEstudos[Matéria],Controle!B14,tblPlanoEstudos[Ação],Controle!J$2)</f>
        <v>0</v>
      </c>
      <c r="J14" s="91">
        <f ca="1">SUMIFS(tblPlanoEstudos['#Questões (Real)],tblPlanoEstudos[Matéria],Controle!B14,tblPlanoEstudos[Ação],Controle!J$13,tblPlanoEstudos[Data],"&lt;="&amp;TODAY())</f>
        <v>30</v>
      </c>
      <c r="K14" s="90">
        <f t="shared" ref="K14:K21" ca="1" si="7">J14/E14</f>
        <v>1</v>
      </c>
      <c r="M14" t="s">
        <v>45</v>
      </c>
      <c r="N14" s="89" t="s">
        <v>16</v>
      </c>
      <c r="O14" s="90">
        <v>0.2</v>
      </c>
      <c r="P14" s="91">
        <f>ROUND(+O14*150,2)</f>
        <v>30</v>
      </c>
      <c r="Q14" s="91">
        <f>P14-SUMIFS(tblPlanoEstudos['#Questões (Real)],tblPlanoEstudos[Matéria],Controle!M14,tblPlanoEstudos[Ação],Controle!R$2)</f>
        <v>0</v>
      </c>
      <c r="R14" s="91">
        <f ca="1">SUMIFS(tblPlanoEstudos['#Questões (Real)],tblPlanoEstudos[Matéria],Controle!M14,tblPlanoEstudos[Ação],Controle!R$13,tblPlanoEstudos[Data],"&lt;="&amp;TODAY())</f>
        <v>30</v>
      </c>
      <c r="S14" s="90">
        <f ca="1">R14/P14</f>
        <v>1</v>
      </c>
      <c r="T14" s="91">
        <f>P14-SUMIFS(tblPlanoEstudos['#Questões (Real)],tblPlanoEstudos[Matéria],Controle!M14,tblPlanoEstudos[Ação],Controle!U$2)</f>
        <v>0</v>
      </c>
      <c r="U14" s="91">
        <f ca="1">SUMIFS(tblPlanoEstudos['#Questões (Real)],tblPlanoEstudos[Matéria],Controle!M14,tblPlanoEstudos[Ação],Controle!U$13,tblPlanoEstudos[Data],"&lt;="&amp;TODAY())</f>
        <v>30</v>
      </c>
      <c r="V14" s="90">
        <f ca="1">U14/P14</f>
        <v>1</v>
      </c>
    </row>
    <row r="15" spans="2:22" x14ac:dyDescent="0.25">
      <c r="B15" t="s">
        <v>71</v>
      </c>
      <c r="C15" s="89" t="s">
        <v>25</v>
      </c>
      <c r="D15" s="90">
        <v>7.0000000000000007E-2</v>
      </c>
      <c r="E15" s="91">
        <f t="shared" ref="E15:E21" si="8">ROUND(+D15*150,2)</f>
        <v>10.5</v>
      </c>
      <c r="F15" s="91">
        <f>E15-SUMIFS(tblPlanoEstudos['#Questões (Real)],tblPlanoEstudos[Matéria],Controle!B15,tblPlanoEstudos[Ação],Controle!G$2)</f>
        <v>0</v>
      </c>
      <c r="G15" s="91">
        <f ca="1">SUMIFS(tblPlanoEstudos['#Questões (Real)],tblPlanoEstudos[Matéria],Controle!B15,tblPlanoEstudos[Ação],Controle!G$13,tblPlanoEstudos[Data],"&lt;="&amp;TODAY())</f>
        <v>10.5</v>
      </c>
      <c r="H15" s="90">
        <f t="shared" ca="1" si="6"/>
        <v>1</v>
      </c>
      <c r="I15" s="91">
        <f>E15-SUMIFS(tblPlanoEstudos['#Questões (Real)],tblPlanoEstudos[Matéria],Controle!B15,tblPlanoEstudos[Ação],Controle!J$2)</f>
        <v>0</v>
      </c>
      <c r="J15" s="91">
        <f ca="1">SUMIFS(tblPlanoEstudos['#Questões (Real)],tblPlanoEstudos[Matéria],Controle!B15,tblPlanoEstudos[Ação],Controle!J$13,tblPlanoEstudos[Data],"&lt;="&amp;TODAY())</f>
        <v>10.5</v>
      </c>
      <c r="K15" s="90">
        <f t="shared" ca="1" si="7"/>
        <v>1</v>
      </c>
      <c r="M15" t="s">
        <v>81</v>
      </c>
      <c r="N15" s="89" t="s">
        <v>17</v>
      </c>
      <c r="O15" s="90">
        <v>0.12</v>
      </c>
      <c r="P15" s="91">
        <f t="shared" ref="P15:P21" si="9">ROUND(+O15*150,2)</f>
        <v>18</v>
      </c>
      <c r="Q15" s="91">
        <f>P15-SUMIFS(tblPlanoEstudos['#Questões (Real)],tblPlanoEstudos[Matéria],Controle!M15,tblPlanoEstudos[Ação],Controle!R$2)</f>
        <v>0</v>
      </c>
      <c r="R15" s="91">
        <f ca="1">SUMIFS(tblPlanoEstudos['#Questões (Real)],tblPlanoEstudos[Matéria],Controle!M15,tblPlanoEstudos[Ação],Controle!R$13,tblPlanoEstudos[Data],"&lt;="&amp;TODAY())</f>
        <v>18</v>
      </c>
      <c r="S15" s="90">
        <f ca="1">R15/P15</f>
        <v>1</v>
      </c>
      <c r="T15" s="91">
        <f>P15-SUMIFS(tblPlanoEstudos['#Questões (Real)],tblPlanoEstudos[Matéria],Controle!M15,tblPlanoEstudos[Ação],Controle!U$2)</f>
        <v>0</v>
      </c>
      <c r="U15" s="91">
        <f ca="1">SUMIFS(tblPlanoEstudos['#Questões (Real)],tblPlanoEstudos[Matéria],Controle!M15,tblPlanoEstudos[Ação],Controle!U$13,tblPlanoEstudos[Data],"&lt;="&amp;TODAY())</f>
        <v>18</v>
      </c>
      <c r="V15" s="90">
        <f t="shared" ref="V15:V21" ca="1" si="10">U15/P15</f>
        <v>1</v>
      </c>
    </row>
    <row r="16" spans="2:22" x14ac:dyDescent="0.25">
      <c r="B16" t="s">
        <v>56</v>
      </c>
      <c r="C16" s="89" t="s">
        <v>26</v>
      </c>
      <c r="D16" s="90">
        <v>0.11</v>
      </c>
      <c r="E16" s="91">
        <f t="shared" si="8"/>
        <v>16.5</v>
      </c>
      <c r="F16" s="91">
        <f>E16-SUMIFS(tblPlanoEstudos['#Questões (Real)],tblPlanoEstudos[Matéria],Controle!B16,tblPlanoEstudos[Ação],Controle!G$2)</f>
        <v>0</v>
      </c>
      <c r="G16" s="91">
        <f ca="1">SUMIFS(tblPlanoEstudos['#Questões (Real)],tblPlanoEstudos[Matéria],Controle!B16,tblPlanoEstudos[Ação],Controle!G$13,tblPlanoEstudos[Data],"&lt;="&amp;TODAY())</f>
        <v>16.5</v>
      </c>
      <c r="H16" s="90">
        <f t="shared" ca="1" si="6"/>
        <v>1</v>
      </c>
      <c r="I16" s="91">
        <f>E16-SUMIFS(tblPlanoEstudos['#Questões (Real)],tblPlanoEstudos[Matéria],Controle!B16,tblPlanoEstudos[Ação],Controle!J$2)</f>
        <v>0</v>
      </c>
      <c r="J16" s="91">
        <f ca="1">SUMIFS(tblPlanoEstudos['#Questões (Real)],tblPlanoEstudos[Matéria],Controle!B16,tblPlanoEstudos[Ação],Controle!J$13,tblPlanoEstudos[Data],"&lt;="&amp;TODAY())</f>
        <v>16.5</v>
      </c>
      <c r="K16" s="90">
        <f t="shared" ca="1" si="7"/>
        <v>1</v>
      </c>
      <c r="M16" t="s">
        <v>82</v>
      </c>
      <c r="N16" s="89" t="s">
        <v>18</v>
      </c>
      <c r="O16" s="90">
        <v>0.08</v>
      </c>
      <c r="P16" s="91">
        <f t="shared" si="9"/>
        <v>12</v>
      </c>
      <c r="Q16" s="91">
        <f>P16-SUMIFS(tblPlanoEstudos['#Questões (Real)],tblPlanoEstudos[Matéria],Controle!M16,tblPlanoEstudos[Ação],Controle!R$2)</f>
        <v>0</v>
      </c>
      <c r="R16" s="91">
        <f ca="1">SUMIFS(tblPlanoEstudos['#Questões (Real)],tblPlanoEstudos[Matéria],Controle!M16,tblPlanoEstudos[Ação],Controle!R$13,tblPlanoEstudos[Data],"&lt;="&amp;TODAY())</f>
        <v>12</v>
      </c>
      <c r="S16" s="90">
        <f t="shared" ref="S16:S21" ca="1" si="11">R16/P16</f>
        <v>1</v>
      </c>
      <c r="T16" s="91">
        <f>P16-SUMIFS(tblPlanoEstudos['#Questões (Real)],tblPlanoEstudos[Matéria],Controle!M16,tblPlanoEstudos[Ação],Controle!U$2)</f>
        <v>0</v>
      </c>
      <c r="U16" s="91">
        <f ca="1">SUMIFS(tblPlanoEstudos['#Questões (Real)],tblPlanoEstudos[Matéria],Controle!M16,tblPlanoEstudos[Ação],Controle!U$13,tblPlanoEstudos[Data],"&lt;="&amp;TODAY())</f>
        <v>12</v>
      </c>
      <c r="V16" s="90">
        <f t="shared" ca="1" si="10"/>
        <v>1</v>
      </c>
    </row>
    <row r="17" spans="2:24" x14ac:dyDescent="0.25">
      <c r="B17" t="s">
        <v>60</v>
      </c>
      <c r="C17" s="89" t="s">
        <v>27</v>
      </c>
      <c r="D17" s="90">
        <v>0.22</v>
      </c>
      <c r="E17" s="91">
        <f t="shared" si="8"/>
        <v>33</v>
      </c>
      <c r="F17" s="91">
        <f>E17-SUMIFS(tblPlanoEstudos['#Questões (Real)],tblPlanoEstudos[Matéria],Controle!B17,tblPlanoEstudos[Ação],Controle!G$2)</f>
        <v>0</v>
      </c>
      <c r="G17" s="91">
        <f ca="1">SUMIFS(tblPlanoEstudos['#Questões (Real)],tblPlanoEstudos[Matéria],Controle!B17,tblPlanoEstudos[Ação],Controle!G$13,tblPlanoEstudos[Data],"&lt;="&amp;TODAY())</f>
        <v>33</v>
      </c>
      <c r="H17" s="90">
        <f t="shared" ca="1" si="6"/>
        <v>1</v>
      </c>
      <c r="I17" s="91">
        <f>E17-SUMIFS(tblPlanoEstudos['#Questões (Real)],tblPlanoEstudos[Matéria],Controle!B17,tblPlanoEstudos[Ação],Controle!J$2)</f>
        <v>33</v>
      </c>
      <c r="J17" s="91">
        <f ca="1">SUMIFS(tblPlanoEstudos['#Questões (Real)],tblPlanoEstudos[Matéria],Controle!B17,tblPlanoEstudos[Ação],Controle!J$13,tblPlanoEstudos[Data],"&lt;="&amp;TODAY())</f>
        <v>0</v>
      </c>
      <c r="K17" s="90">
        <f t="shared" ca="1" si="7"/>
        <v>0</v>
      </c>
      <c r="M17" t="s">
        <v>48</v>
      </c>
      <c r="N17" s="89" t="s">
        <v>19</v>
      </c>
      <c r="O17" s="90">
        <v>0.14000000000000001</v>
      </c>
      <c r="P17" s="91">
        <f t="shared" si="9"/>
        <v>21</v>
      </c>
      <c r="Q17" s="91">
        <f>P17-SUMIFS(tblPlanoEstudos['#Questões (Real)],tblPlanoEstudos[Matéria],Controle!M17,tblPlanoEstudos[Ação],Controle!R$2)</f>
        <v>0</v>
      </c>
      <c r="R17" s="91">
        <f ca="1">SUMIFS(tblPlanoEstudos['#Questões (Real)],tblPlanoEstudos[Matéria],Controle!M17,tblPlanoEstudos[Ação],Controle!R$13,tblPlanoEstudos[Data],"&lt;="&amp;TODAY())</f>
        <v>21</v>
      </c>
      <c r="S17" s="90">
        <f t="shared" ca="1" si="11"/>
        <v>1</v>
      </c>
      <c r="T17" s="91">
        <f>P17-SUMIFS(tblPlanoEstudos['#Questões (Real)],tblPlanoEstudos[Matéria],Controle!M17,tblPlanoEstudos[Ação],Controle!U$2)</f>
        <v>5</v>
      </c>
      <c r="U17" s="91">
        <f ca="1">SUMIFS(tblPlanoEstudos['#Questões (Real)],tblPlanoEstudos[Matéria],Controle!M17,tblPlanoEstudos[Ação],Controle!U$13,tblPlanoEstudos[Data],"&lt;="&amp;TODAY())</f>
        <v>16</v>
      </c>
      <c r="V17" s="90">
        <f t="shared" ca="1" si="10"/>
        <v>0.76190476190476186</v>
      </c>
      <c r="X17" s="130"/>
    </row>
    <row r="18" spans="2:24" x14ac:dyDescent="0.25">
      <c r="B18" t="s">
        <v>61</v>
      </c>
      <c r="C18" s="89" t="s">
        <v>28</v>
      </c>
      <c r="D18" s="90">
        <v>0.12</v>
      </c>
      <c r="E18" s="91">
        <f t="shared" si="8"/>
        <v>18</v>
      </c>
      <c r="F18" s="91">
        <f>E18-SUMIFS(tblPlanoEstudos['#Questões (Real)],tblPlanoEstudos[Matéria],Controle!B18,tblPlanoEstudos[Ação],Controle!G$2)</f>
        <v>0</v>
      </c>
      <c r="G18" s="91">
        <f ca="1">SUMIFS(tblPlanoEstudos['#Questões (Real)],tblPlanoEstudos[Matéria],Controle!B18,tblPlanoEstudos[Ação],Controle!G$13,tblPlanoEstudos[Data],"&lt;="&amp;TODAY())</f>
        <v>18</v>
      </c>
      <c r="H18" s="90">
        <f t="shared" ca="1" si="6"/>
        <v>1</v>
      </c>
      <c r="I18" s="91">
        <f>E18-SUMIFS(tblPlanoEstudos['#Questões (Real)],tblPlanoEstudos[Matéria],Controle!B18,tblPlanoEstudos[Ação],Controle!J$2)</f>
        <v>18</v>
      </c>
      <c r="J18" s="91">
        <f ca="1">SUMIFS(tblPlanoEstudos['#Questões (Real)],tblPlanoEstudos[Matéria],Controle!B18,tblPlanoEstudos[Ação],Controle!J$13,tblPlanoEstudos[Data],"&lt;="&amp;TODAY())</f>
        <v>0</v>
      </c>
      <c r="K18" s="90">
        <f t="shared" ca="1" si="7"/>
        <v>0</v>
      </c>
      <c r="M18" t="s">
        <v>55</v>
      </c>
      <c r="N18" s="89" t="s">
        <v>20</v>
      </c>
      <c r="O18" s="90">
        <v>0.21</v>
      </c>
      <c r="P18" s="91">
        <f t="shared" si="9"/>
        <v>31.5</v>
      </c>
      <c r="Q18" s="91">
        <f>P18-SUMIFS(tblPlanoEstudos['#Questões (Real)],tblPlanoEstudos[Matéria],Controle!M18,tblPlanoEstudos[Ação],Controle!R$2)</f>
        <v>0</v>
      </c>
      <c r="R18" s="91">
        <f ca="1">SUMIFS(tblPlanoEstudos['#Questões (Real)],tblPlanoEstudos[Matéria],Controle!M18,tblPlanoEstudos[Ação],Controle!R$13,tblPlanoEstudos[Data],"&lt;="&amp;TODAY())</f>
        <v>31.5</v>
      </c>
      <c r="S18" s="90">
        <f t="shared" ca="1" si="11"/>
        <v>1</v>
      </c>
      <c r="T18" s="91">
        <f>P18-SUMIFS(tblPlanoEstudos['#Questões (Real)],tblPlanoEstudos[Matéria],Controle!M18,tblPlanoEstudos[Ação],Controle!U$2)</f>
        <v>0</v>
      </c>
      <c r="U18" s="91">
        <f ca="1">SUMIFS(tblPlanoEstudos['#Questões (Real)],tblPlanoEstudos[Matéria],Controle!M18,tblPlanoEstudos[Ação],Controle!U$13,tblPlanoEstudos[Data],"&lt;="&amp;TODAY())</f>
        <v>31.5</v>
      </c>
      <c r="V18" s="90">
        <f t="shared" ca="1" si="10"/>
        <v>1</v>
      </c>
    </row>
    <row r="19" spans="2:24" x14ac:dyDescent="0.25">
      <c r="B19" t="s">
        <v>62</v>
      </c>
      <c r="C19" s="89" t="s">
        <v>29</v>
      </c>
      <c r="D19" s="90">
        <v>0.1</v>
      </c>
      <c r="E19" s="91">
        <f t="shared" si="8"/>
        <v>15</v>
      </c>
      <c r="F19" s="91">
        <f>E19-SUMIFS(tblPlanoEstudos['#Questões (Real)],tblPlanoEstudos[Matéria],Controle!B19,tblPlanoEstudos[Ação],Controle!G$2)</f>
        <v>0</v>
      </c>
      <c r="G19" s="91">
        <f ca="1">SUMIFS(tblPlanoEstudos['#Questões (Real)],tblPlanoEstudos[Matéria],Controle!B19,tblPlanoEstudos[Ação],Controle!G$13,tblPlanoEstudos[Data],"&lt;="&amp;TODAY())</f>
        <v>15</v>
      </c>
      <c r="H19" s="90">
        <f t="shared" ca="1" si="6"/>
        <v>1</v>
      </c>
      <c r="I19" s="91">
        <f>E19-SUMIFS(tblPlanoEstudos['#Questões (Real)],tblPlanoEstudos[Matéria],Controle!B19,tblPlanoEstudos[Ação],Controle!J$2)</f>
        <v>15</v>
      </c>
      <c r="J19" s="91">
        <f ca="1">SUMIFS(tblPlanoEstudos['#Questões (Real)],tblPlanoEstudos[Matéria],Controle!B19,tblPlanoEstudos[Ação],Controle!J$13,tblPlanoEstudos[Data],"&lt;="&amp;TODAY())</f>
        <v>0</v>
      </c>
      <c r="K19" s="90">
        <f t="shared" ca="1" si="7"/>
        <v>0</v>
      </c>
      <c r="M19" t="s">
        <v>83</v>
      </c>
      <c r="N19" s="89" t="s">
        <v>21</v>
      </c>
      <c r="O19" s="90">
        <v>0.05</v>
      </c>
      <c r="P19" s="91">
        <f t="shared" si="9"/>
        <v>7.5</v>
      </c>
      <c r="Q19" s="91">
        <f>P19-SUMIFS(tblPlanoEstudos['#Questões (Real)],tblPlanoEstudos[Matéria],Controle!M19,tblPlanoEstudos[Ação],Controle!R$2)</f>
        <v>5.5</v>
      </c>
      <c r="R19" s="91">
        <f ca="1">SUMIFS(tblPlanoEstudos['#Questões (Real)],tblPlanoEstudos[Matéria],Controle!M19,tblPlanoEstudos[Ação],Controle!R$13,tblPlanoEstudos[Data],"&lt;="&amp;TODAY())</f>
        <v>2</v>
      </c>
      <c r="S19" s="90">
        <f t="shared" ca="1" si="11"/>
        <v>0.26666666666666666</v>
      </c>
      <c r="T19" s="91">
        <f>P19-SUMIFS(tblPlanoEstudos['#Questões (Real)],tblPlanoEstudos[Matéria],Controle!M19,tblPlanoEstudos[Ação],Controle!U$2)</f>
        <v>7.5</v>
      </c>
      <c r="U19" s="91">
        <f ca="1">SUMIFS(tblPlanoEstudos['#Questões (Real)],tblPlanoEstudos[Matéria],Controle!M19,tblPlanoEstudos[Ação],Controle!U$13,tblPlanoEstudos[Data],"&lt;="&amp;TODAY())</f>
        <v>0</v>
      </c>
      <c r="V19" s="90">
        <f t="shared" ca="1" si="10"/>
        <v>0</v>
      </c>
    </row>
    <row r="20" spans="2:24" x14ac:dyDescent="0.25">
      <c r="B20" t="s">
        <v>72</v>
      </c>
      <c r="C20" s="89" t="s">
        <v>30</v>
      </c>
      <c r="D20" s="90">
        <v>0.1</v>
      </c>
      <c r="E20" s="91">
        <f t="shared" si="8"/>
        <v>15</v>
      </c>
      <c r="F20" s="91">
        <f>E20-SUMIFS(tblPlanoEstudos['#Questões (Real)],tblPlanoEstudos[Matéria],Controle!B20,tblPlanoEstudos[Ação],Controle!G$2)</f>
        <v>0</v>
      </c>
      <c r="G20" s="91">
        <f ca="1">SUMIFS(tblPlanoEstudos['#Questões (Real)],tblPlanoEstudos[Matéria],Controle!B20,tblPlanoEstudos[Ação],Controle!G$13,tblPlanoEstudos[Data],"&lt;="&amp;TODAY())</f>
        <v>15</v>
      </c>
      <c r="H20" s="90">
        <f t="shared" ca="1" si="6"/>
        <v>1</v>
      </c>
      <c r="I20" s="91">
        <f>E20-SUMIFS(tblPlanoEstudos['#Questões (Real)],tblPlanoEstudos[Matéria],Controle!B20,tblPlanoEstudos[Ação],Controle!J$2)</f>
        <v>15</v>
      </c>
      <c r="J20" s="91">
        <f ca="1">SUMIFS(tblPlanoEstudos['#Questões (Real)],tblPlanoEstudos[Matéria],Controle!B20,tblPlanoEstudos[Ação],Controle!J$13,tblPlanoEstudos[Data],"&lt;="&amp;TODAY())</f>
        <v>0</v>
      </c>
      <c r="K20" s="90">
        <f t="shared" ca="1" si="7"/>
        <v>0</v>
      </c>
      <c r="M20" t="s">
        <v>64</v>
      </c>
      <c r="N20" s="89" t="s">
        <v>22</v>
      </c>
      <c r="O20" s="90">
        <v>0.15</v>
      </c>
      <c r="P20" s="91">
        <f t="shared" si="9"/>
        <v>22.5</v>
      </c>
      <c r="Q20" s="91">
        <f>P20-SUMIFS(tblPlanoEstudos['#Questões (Real)],tblPlanoEstudos[Matéria],Controle!M20,tblPlanoEstudos[Ação],Controle!R$2)</f>
        <v>22.5</v>
      </c>
      <c r="R20" s="91">
        <f ca="1">SUMIFS(tblPlanoEstudos['#Questões (Real)],tblPlanoEstudos[Matéria],Controle!M20,tblPlanoEstudos[Ação],Controle!R$13,tblPlanoEstudos[Data],"&lt;="&amp;TODAY())</f>
        <v>0</v>
      </c>
      <c r="S20" s="90">
        <f t="shared" ca="1" si="11"/>
        <v>0</v>
      </c>
      <c r="T20" s="91">
        <f>P20-SUMIFS(tblPlanoEstudos['#Questões (Real)],tblPlanoEstudos[Matéria],Controle!M20,tblPlanoEstudos[Ação],Controle!U$2)</f>
        <v>22.5</v>
      </c>
      <c r="U20" s="91">
        <f ca="1">SUMIFS(tblPlanoEstudos['#Questões (Real)],tblPlanoEstudos[Matéria],Controle!M20,tblPlanoEstudos[Ação],Controle!U$13,tblPlanoEstudos[Data],"&lt;="&amp;TODAY())</f>
        <v>0</v>
      </c>
      <c r="V20" s="90">
        <f t="shared" ca="1" si="10"/>
        <v>0</v>
      </c>
    </row>
    <row r="21" spans="2:24" x14ac:dyDescent="0.25">
      <c r="B21" t="s">
        <v>63</v>
      </c>
      <c r="C21" s="89" t="s">
        <v>31</v>
      </c>
      <c r="D21" s="90">
        <v>0.08</v>
      </c>
      <c r="E21" s="91">
        <f t="shared" si="8"/>
        <v>12</v>
      </c>
      <c r="F21" s="91">
        <f>E21-SUMIFS(tblPlanoEstudos['#Questões (Real)],tblPlanoEstudos[Matéria],Controle!B21,tblPlanoEstudos[Ação],Controle!G$2)</f>
        <v>7</v>
      </c>
      <c r="G21" s="91">
        <f ca="1">SUMIFS(tblPlanoEstudos['#Questões (Real)],tblPlanoEstudos[Matéria],Controle!B21,tblPlanoEstudos[Ação],Controle!G$13,tblPlanoEstudos[Data],"&lt;="&amp;TODAY())</f>
        <v>5</v>
      </c>
      <c r="H21" s="90">
        <f t="shared" ca="1" si="6"/>
        <v>0.41666666666666669</v>
      </c>
      <c r="I21" s="91">
        <f>E21-SUMIFS(tblPlanoEstudos['#Questões (Real)],tblPlanoEstudos[Matéria],Controle!B21,tblPlanoEstudos[Ação],Controle!J$2)</f>
        <v>12</v>
      </c>
      <c r="J21" s="91">
        <f ca="1">SUMIFS(tblPlanoEstudos['#Questões (Real)],tblPlanoEstudos[Matéria],Controle!B21,tblPlanoEstudos[Ação],Controle!J$13,tblPlanoEstudos[Data],"&lt;="&amp;TODAY())</f>
        <v>0</v>
      </c>
      <c r="K21" s="90">
        <f t="shared" ca="1" si="7"/>
        <v>0</v>
      </c>
      <c r="M21" t="s">
        <v>84</v>
      </c>
      <c r="N21" s="89" t="s">
        <v>23</v>
      </c>
      <c r="O21" s="90">
        <v>0.05</v>
      </c>
      <c r="P21" s="91">
        <f t="shared" si="9"/>
        <v>7.5</v>
      </c>
      <c r="Q21" s="91">
        <f>P21-SUMIFS(tblPlanoEstudos['#Questões (Real)],tblPlanoEstudos[Matéria],Controle!M21,tblPlanoEstudos[Ação],Controle!R$2)</f>
        <v>0</v>
      </c>
      <c r="R21" s="91">
        <f ca="1">SUMIFS(tblPlanoEstudos['#Questões (Real)],tblPlanoEstudos[Matéria],Controle!M21,tblPlanoEstudos[Ação],Controle!R$13,tblPlanoEstudos[Data],"&lt;="&amp;TODAY())</f>
        <v>7.5</v>
      </c>
      <c r="S21" s="90">
        <f t="shared" ca="1" si="11"/>
        <v>1</v>
      </c>
      <c r="T21" s="91">
        <f>P21-SUMIFS(tblPlanoEstudos['#Questões (Real)],tblPlanoEstudos[Matéria],Controle!M21,tblPlanoEstudos[Ação],Controle!U$2)</f>
        <v>7.5</v>
      </c>
      <c r="U21" s="91">
        <f ca="1">SUMIFS(tblPlanoEstudos['#Questões (Real)],tblPlanoEstudos[Matéria],Controle!M21,tblPlanoEstudos[Ação],Controle!U$13,tblPlanoEstudos[Data],"&lt;="&amp;TODAY())</f>
        <v>0</v>
      </c>
      <c r="V21" s="90">
        <f t="shared" ca="1" si="10"/>
        <v>0</v>
      </c>
    </row>
    <row r="22" spans="2:24" x14ac:dyDescent="0.25">
      <c r="G22" s="85">
        <f ca="1">SUM(G14:G21)</f>
        <v>143</v>
      </c>
      <c r="H22" s="101">
        <f ca="1">SUMPRODUCT(H14:H21,$D$14:$D$21)</f>
        <v>0.95333333333333325</v>
      </c>
      <c r="K22" s="101">
        <f ca="1">SUMPRODUCT(K14:K21,$D$14:$D$21)</f>
        <v>0.38</v>
      </c>
      <c r="R22" s="85">
        <f ca="1">SUM(R14:R21)</f>
        <v>122</v>
      </c>
      <c r="S22" s="102">
        <f ca="1">SUMPRODUCT(S14:S21,O14:O21)</f>
        <v>0.81333333333333335</v>
      </c>
      <c r="V22" s="102">
        <f ca="1">SUMPRODUCT(V14:V21,O14:O21)</f>
        <v>0.71666666666666667</v>
      </c>
    </row>
  </sheetData>
  <conditionalFormatting sqref="Q3:Q10 F3:F9 F14:F21 Q14:Q21">
    <cfRule type="expression" dxfId="22" priority="10">
      <formula>F3=0</formula>
    </cfRule>
  </conditionalFormatting>
  <conditionalFormatting sqref="K3:K9 S3:S10 V3:V10 V14:V21 S14:S21 H14:H21 K14:K21 H3:H9">
    <cfRule type="iconSet" priority="2">
      <iconSet>
        <cfvo type="percent" val="0"/>
        <cfvo type="num" val="0" gte="0"/>
        <cfvo type="num" val="1"/>
      </iconSet>
    </cfRule>
  </conditionalFormatting>
  <conditionalFormatting sqref="I3:I9 I14:I21 T3:T10 T14:T21">
    <cfRule type="expression" dxfId="21" priority="1">
      <formula>I3=0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PlanoEstudos"/>
  <dimension ref="A1:U236"/>
  <sheetViews>
    <sheetView showGridLines="0" tabSelected="1" zoomScale="85" zoomScaleNormal="85" workbookViewId="0">
      <pane ySplit="2" topLeftCell="A3" activePane="bottomLeft" state="frozen"/>
      <selection pane="bottomLeft" activeCell="N7" sqref="N7"/>
    </sheetView>
  </sheetViews>
  <sheetFormatPr defaultRowHeight="15" outlineLevelCol="1" x14ac:dyDescent="0.25"/>
  <cols>
    <col min="1" max="1" width="2.7109375" style="12" customWidth="1"/>
    <col min="2" max="2" width="10.140625" style="82" bestFit="1" customWidth="1"/>
    <col min="3" max="3" width="5.42578125" hidden="1" customWidth="1" outlineLevel="1"/>
    <col min="4" max="4" width="15.42578125" customWidth="1" collapsed="1"/>
    <col min="5" max="5" width="10.140625" customWidth="1"/>
    <col min="6" max="6" width="8.28515625" style="85" customWidth="1"/>
    <col min="7" max="7" width="12.140625" style="83" bestFit="1" customWidth="1"/>
    <col min="8" max="8" width="50" bestFit="1" customWidth="1"/>
    <col min="9" max="9" width="12.140625" style="86" customWidth="1"/>
    <col min="10" max="10" width="10.5703125" style="86" customWidth="1"/>
    <col min="11" max="11" width="9.7109375" style="85" customWidth="1"/>
    <col min="12" max="12" width="9.85546875" bestFit="1" customWidth="1"/>
    <col min="13" max="13" width="50.7109375" customWidth="1"/>
    <col min="14" max="14" width="49.42578125" bestFit="1" customWidth="1"/>
    <col min="15" max="15" width="12.140625" bestFit="1" customWidth="1"/>
    <col min="16" max="16" width="9.42578125" bestFit="1" customWidth="1"/>
    <col min="22" max="22" width="49.42578125" bestFit="1" customWidth="1"/>
  </cols>
  <sheetData>
    <row r="1" spans="1:21" ht="15.75" thickBot="1" x14ac:dyDescent="0.3">
      <c r="E1" s="85"/>
      <c r="F1" s="83"/>
      <c r="G1"/>
      <c r="H1" s="83"/>
      <c r="J1" s="85"/>
      <c r="K1"/>
      <c r="M1" s="83"/>
    </row>
    <row r="2" spans="1:21" s="1" customFormat="1" ht="16.5" thickTop="1" thickBot="1" x14ac:dyDescent="0.3">
      <c r="B2" s="105" t="s">
        <v>1083</v>
      </c>
      <c r="C2" s="106" t="s">
        <v>1097</v>
      </c>
      <c r="D2" s="106" t="s">
        <v>1090</v>
      </c>
      <c r="E2" s="107" t="s">
        <v>1102</v>
      </c>
      <c r="F2" s="108" t="s">
        <v>1099</v>
      </c>
      <c r="G2" s="106" t="s">
        <v>1087</v>
      </c>
      <c r="H2" s="108" t="s">
        <v>1098</v>
      </c>
      <c r="I2" s="109" t="s">
        <v>1111</v>
      </c>
      <c r="J2" s="125" t="s">
        <v>1112</v>
      </c>
      <c r="K2" s="122" t="s">
        <v>1103</v>
      </c>
      <c r="L2" s="106" t="s">
        <v>1107</v>
      </c>
      <c r="M2" s="106" t="s">
        <v>1109</v>
      </c>
      <c r="U2" s="3"/>
    </row>
    <row r="3" spans="1:21" ht="15.75" thickTop="1" x14ac:dyDescent="0.25">
      <c r="A3" s="117" t="s">
        <v>1110</v>
      </c>
      <c r="B3" s="110">
        <v>42769</v>
      </c>
      <c r="C3" s="111">
        <f>IF(tblPlanoEstudos[[#This Row],[Data]]=B2,"",WEEKDAY(B3))</f>
        <v>6</v>
      </c>
      <c r="D3" s="111" t="str">
        <f>VLOOKUP(WEEKDAY(tblPlanoEstudos[[#This Row],[Data]]),Parametros!$H$9:$I$15,2,0)</f>
        <v>sexta</v>
      </c>
      <c r="E3" s="112">
        <f>IF(G3="","",(F3)/VLOOKUP(G3,Parametros!$I$2:$K$4,3,0)*4*150)</f>
        <v>7.9245283018867916</v>
      </c>
      <c r="F3" s="114">
        <f>VLOOKUP(C3,Parametros!$H$9:$M$15,6,0)</f>
        <v>7.5471698113207539E-3</v>
      </c>
      <c r="G3" s="118" t="s">
        <v>1084</v>
      </c>
      <c r="H3" s="114" t="s">
        <v>73</v>
      </c>
      <c r="I3" s="121">
        <v>100.19999999999999</v>
      </c>
      <c r="J3" s="126">
        <f>tblPlanoEstudos[[#This Row],[Tempo (min)]]/60</f>
        <v>1.6699999999999997</v>
      </c>
      <c r="K3" s="121">
        <v>4.5</v>
      </c>
      <c r="L3" s="114">
        <f>IF(K3="",0,0+K3/(150*4)*VLOOKUP(G3,Parametros!$I$2:$K$4,3,0))</f>
        <v>4.2857142857142851E-3</v>
      </c>
      <c r="M3" s="119"/>
      <c r="U3" s="3"/>
    </row>
    <row r="4" spans="1:21" x14ac:dyDescent="0.25">
      <c r="A4" s="117" t="s">
        <v>1110</v>
      </c>
      <c r="B4" s="110">
        <f>B3+1</f>
        <v>42770</v>
      </c>
      <c r="C4" s="111">
        <f>IF(tblPlanoEstudos[[#This Row],[Data]]=B3,"",WEEKDAY(B4))</f>
        <v>7</v>
      </c>
      <c r="D4" s="111" t="str">
        <f>VLOOKUP(WEEKDAY(tblPlanoEstudos[[#This Row],[Data]]),Parametros!$H$9:$I$15,2,0)</f>
        <v>sábado</v>
      </c>
      <c r="E4" s="112">
        <f>IF(G4="","",(F4-F3)/VLOOKUP(G4,Parametros!$I$2:$K$4,3,0)*4*150)</f>
        <v>3.9622641509433962</v>
      </c>
      <c r="F4" s="114">
        <f>IF(tblPlanoEstudos[[#This Row],[Data]]=B3,F3,F3+VLOOKUP(C4,Parametros!$H$9:$M$15,6,0))</f>
        <v>1.1320754716981131E-2</v>
      </c>
      <c r="G4" s="118" t="s">
        <v>1084</v>
      </c>
      <c r="H4" s="114" t="s">
        <v>51</v>
      </c>
      <c r="I4" s="118">
        <v>49.8</v>
      </c>
      <c r="J4" s="126">
        <f>tblPlanoEstudos[[#This Row],[Tempo (min)]]/60</f>
        <v>0.83</v>
      </c>
      <c r="K4" s="118">
        <v>0</v>
      </c>
      <c r="L4" s="114">
        <f>IF(K4="",L3,L3+K4/(150*4)*VLOOKUP(G4,Parametros!$I$2:$K$4,3,0))</f>
        <v>4.2857142857142851E-3</v>
      </c>
      <c r="M4" s="119"/>
      <c r="U4" s="3"/>
    </row>
    <row r="5" spans="1:21" x14ac:dyDescent="0.25">
      <c r="A5" s="117" t="s">
        <v>1110</v>
      </c>
      <c r="B5" s="110">
        <f t="shared" ref="B5:B69" si="0">B4+1</f>
        <v>42771</v>
      </c>
      <c r="C5" s="111">
        <f>IF(tblPlanoEstudos[[#This Row],[Data]]=B4,"",WEEKDAY(B5))</f>
        <v>1</v>
      </c>
      <c r="D5" s="111" t="str">
        <f>VLOOKUP(WEEKDAY(tblPlanoEstudos[[#This Row],[Data]]),Parametros!$H$9:$I$15,2,0)</f>
        <v>domingo</v>
      </c>
      <c r="E5" s="112">
        <f>IF(G5="","",(F5-F4)/VLOOKUP(G5,Parametros!$I$2:$K$4,3,0)*4*150)</f>
        <v>3.9622641509433953</v>
      </c>
      <c r="F5" s="114">
        <f>IF(tblPlanoEstudos[[#This Row],[Data]]=B4,F4,F4+VLOOKUP(C5,Parametros!$H$9:$M$15,6,0))</f>
        <v>1.5094339622641508E-2</v>
      </c>
      <c r="G5" s="118" t="s">
        <v>1084</v>
      </c>
      <c r="H5" s="115" t="s">
        <v>74</v>
      </c>
      <c r="I5" s="118">
        <v>49.8</v>
      </c>
      <c r="J5" s="126">
        <f>tblPlanoEstudos[[#This Row],[Tempo (min)]]/60</f>
        <v>0.83</v>
      </c>
      <c r="K5" s="118">
        <v>0</v>
      </c>
      <c r="L5" s="114">
        <f>IF(K5="",L4,L4+K5/(150*4)*VLOOKUP(G5,Parametros!$I$2:$K$4,3,0))</f>
        <v>4.2857142857142851E-3</v>
      </c>
      <c r="M5" s="119"/>
      <c r="U5" s="3"/>
    </row>
    <row r="6" spans="1:21" x14ac:dyDescent="0.25">
      <c r="A6" s="117" t="s">
        <v>1110</v>
      </c>
      <c r="B6" s="110">
        <f t="shared" si="0"/>
        <v>42772</v>
      </c>
      <c r="C6" s="111">
        <f>IF(tblPlanoEstudos[[#This Row],[Data]]=B5,"",WEEKDAY(B6))</f>
        <v>2</v>
      </c>
      <c r="D6" s="111" t="str">
        <f>VLOOKUP(WEEKDAY(tblPlanoEstudos[[#This Row],[Data]]),Parametros!$H$9:$I$15,2,0)</f>
        <v>segunda</v>
      </c>
      <c r="E6" s="112">
        <f>IF(G6="","",(F6-F5)/VLOOKUP(G6,Parametros!$I$2:$K$4,3,0)*4*150)</f>
        <v>7.9245283018867925</v>
      </c>
      <c r="F6" s="114">
        <f>IF(tblPlanoEstudos[[#This Row],[Data]]=B5,F5,F5+VLOOKUP(C6,Parametros!$H$9:$M$15,6,0))</f>
        <v>2.2641509433962263E-2</v>
      </c>
      <c r="G6" s="118" t="s">
        <v>1084</v>
      </c>
      <c r="H6" s="115" t="s">
        <v>74</v>
      </c>
      <c r="I6" s="118">
        <v>124.80000000000001</v>
      </c>
      <c r="J6" s="126">
        <f>tblPlanoEstudos[[#This Row],[Tempo (min)]]/60</f>
        <v>2.08</v>
      </c>
      <c r="K6" s="118">
        <v>4</v>
      </c>
      <c r="L6" s="114">
        <f>IF(K6="",L5,L5+K6/(150*4)*VLOOKUP(G6,Parametros!$I$2:$K$4,3,0))</f>
        <v>8.0952380952380946E-3</v>
      </c>
      <c r="M6" s="119"/>
      <c r="U6" s="3"/>
    </row>
    <row r="7" spans="1:21" x14ac:dyDescent="0.25">
      <c r="A7" s="117" t="s">
        <v>1110</v>
      </c>
      <c r="B7" s="110">
        <f t="shared" si="0"/>
        <v>42773</v>
      </c>
      <c r="C7" s="111">
        <f>IF(tblPlanoEstudos[[#This Row],[Data]]=B6,"",WEEKDAY(B7))</f>
        <v>3</v>
      </c>
      <c r="D7" s="111" t="str">
        <f>VLOOKUP(WEEKDAY(tblPlanoEstudos[[#This Row],[Data]]),Parametros!$H$9:$I$15,2,0)</f>
        <v>terça</v>
      </c>
      <c r="E7" s="112" t="str">
        <f>IF(G7="","",(F7-F6)/VLOOKUP(G7,Parametros!$I$2:$K$4,3,0)*4*150)</f>
        <v/>
      </c>
      <c r="F7" s="114">
        <f>IF(tblPlanoEstudos[[#This Row],[Data]]=B6,F6,F6+VLOOKUP(C7,Parametros!$H$9:$M$15,6,0))</f>
        <v>3.0188679245283016E-2</v>
      </c>
      <c r="G7" s="118"/>
      <c r="H7" s="115"/>
      <c r="I7" s="118">
        <v>0</v>
      </c>
      <c r="J7" s="126">
        <f>tblPlanoEstudos[[#This Row],[Tempo (min)]]/60</f>
        <v>0</v>
      </c>
      <c r="K7" s="118"/>
      <c r="L7" s="114">
        <f>IF(K7="",L6,L6+K7/(150*4)*VLOOKUP(G7,Parametros!$I$2:$K$4,3,0))</f>
        <v>8.0952380952380946E-3</v>
      </c>
      <c r="M7" s="119"/>
      <c r="U7" s="3"/>
    </row>
    <row r="8" spans="1:21" x14ac:dyDescent="0.25">
      <c r="A8" s="117" t="s">
        <v>1110</v>
      </c>
      <c r="B8" s="110">
        <f t="shared" si="0"/>
        <v>42774</v>
      </c>
      <c r="C8" s="111">
        <f>IF(tblPlanoEstudos[[#This Row],[Data]]=B7,"",WEEKDAY(B8))</f>
        <v>4</v>
      </c>
      <c r="D8" s="111" t="str">
        <f>VLOOKUP(WEEKDAY(tblPlanoEstudos[[#This Row],[Data]]),Parametros!$H$9:$I$15,2,0)</f>
        <v>quarta</v>
      </c>
      <c r="E8" s="112" t="str">
        <f>IF(G8="","",(F8-F7)/VLOOKUP(G8,Parametros!$I$2:$K$4,3,0)*4*150)</f>
        <v/>
      </c>
      <c r="F8" s="114">
        <f>IF(tblPlanoEstudos[[#This Row],[Data]]=B7,F7,F7+VLOOKUP(C8,Parametros!$H$9:$M$15,6,0))</f>
        <v>3.3962264150943396E-2</v>
      </c>
      <c r="G8" s="118"/>
      <c r="H8" s="115"/>
      <c r="I8" s="118">
        <v>0</v>
      </c>
      <c r="J8" s="126">
        <f>tblPlanoEstudos[[#This Row],[Tempo (min)]]/60</f>
        <v>0</v>
      </c>
      <c r="K8" s="118"/>
      <c r="L8" s="114">
        <f>IF(K8="",L7,L7+K8/(150*4)*VLOOKUP(G8,Parametros!$I$2:$K$4,3,0))</f>
        <v>8.0952380952380946E-3</v>
      </c>
      <c r="M8" s="119"/>
      <c r="U8" s="3"/>
    </row>
    <row r="9" spans="1:21" x14ac:dyDescent="0.25">
      <c r="A9" s="117" t="s">
        <v>1110</v>
      </c>
      <c r="B9" s="110">
        <f t="shared" si="0"/>
        <v>42775</v>
      </c>
      <c r="C9" s="111">
        <f>IF(tblPlanoEstudos[[#This Row],[Data]]=B8,"",WEEKDAY(B9))</f>
        <v>5</v>
      </c>
      <c r="D9" s="111" t="str">
        <f>VLOOKUP(WEEKDAY(tblPlanoEstudos[[#This Row],[Data]]),Parametros!$H$9:$I$15,2,0)</f>
        <v>quinta</v>
      </c>
      <c r="E9" s="112" t="str">
        <f>IF(G9="","",(F9-F8)/VLOOKUP(G9,Parametros!$I$2:$K$4,3,0)*4*150)</f>
        <v/>
      </c>
      <c r="F9" s="114">
        <f>IF(tblPlanoEstudos[[#This Row],[Data]]=B8,F8,F8+VLOOKUP(C9,Parametros!$H$9:$M$15,6,0))</f>
        <v>3.7735849056603772E-2</v>
      </c>
      <c r="G9" s="118"/>
      <c r="H9" s="115"/>
      <c r="I9" s="118">
        <v>0</v>
      </c>
      <c r="J9" s="126">
        <f>tblPlanoEstudos[[#This Row],[Tempo (min)]]/60</f>
        <v>0</v>
      </c>
      <c r="K9" s="118"/>
      <c r="L9" s="114">
        <f>IF(K9="",L8,L8+K9/(150*4)*VLOOKUP(G9,Parametros!$I$2:$K$4,3,0))</f>
        <v>8.0952380952380946E-3</v>
      </c>
      <c r="M9" s="119"/>
      <c r="U9" s="3"/>
    </row>
    <row r="10" spans="1:21" x14ac:dyDescent="0.25">
      <c r="A10" s="117" t="s">
        <v>1110</v>
      </c>
      <c r="B10" s="110">
        <f t="shared" si="0"/>
        <v>42776</v>
      </c>
      <c r="C10" s="111">
        <f>IF(tblPlanoEstudos[[#This Row],[Data]]=B9,"",WEEKDAY(B10))</f>
        <v>6</v>
      </c>
      <c r="D10" s="111" t="str">
        <f>VLOOKUP(WEEKDAY(tblPlanoEstudos[[#This Row],[Data]]),Parametros!$H$9:$I$15,2,0)</f>
        <v>sexta</v>
      </c>
      <c r="E10" s="112" t="str">
        <f>IF(G10="","",(F10-F9)/VLOOKUP(G10,Parametros!$I$2:$K$4,3,0)*4*150)</f>
        <v/>
      </c>
      <c r="F10" s="114">
        <f>IF(tblPlanoEstudos[[#This Row],[Data]]=B9,F9,F9+VLOOKUP(C10,Parametros!$H$9:$M$15,6,0))</f>
        <v>4.5283018867924525E-2</v>
      </c>
      <c r="G10" s="118"/>
      <c r="H10" s="114"/>
      <c r="I10" s="118">
        <v>0</v>
      </c>
      <c r="J10" s="126">
        <f>tblPlanoEstudos[[#This Row],[Tempo (min)]]/60</f>
        <v>0</v>
      </c>
      <c r="K10" s="118"/>
      <c r="L10" s="114">
        <f>IF(K10="",L9,L9+K10/(150*4)*VLOOKUP(G10,Parametros!$I$2:$K$4,3,0))</f>
        <v>8.0952380952380946E-3</v>
      </c>
      <c r="M10" s="119"/>
    </row>
    <row r="11" spans="1:21" x14ac:dyDescent="0.25">
      <c r="A11" s="117" t="s">
        <v>1110</v>
      </c>
      <c r="B11" s="110">
        <f t="shared" si="0"/>
        <v>42777</v>
      </c>
      <c r="C11" s="111">
        <f>IF(tblPlanoEstudos[[#This Row],[Data]]=B10,"",WEEKDAY(B11))</f>
        <v>7</v>
      </c>
      <c r="D11" s="111" t="str">
        <f>VLOOKUP(WEEKDAY(tblPlanoEstudos[[#This Row],[Data]]),Parametros!$H$9:$I$15,2,0)</f>
        <v>sábado</v>
      </c>
      <c r="E11" s="112" t="str">
        <f>IF(G11="","",(F11-F10)/VLOOKUP(G11,Parametros!$I$2:$K$4,3,0)*4*150)</f>
        <v/>
      </c>
      <c r="F11" s="114">
        <f>IF(tblPlanoEstudos[[#This Row],[Data]]=B10,F10,F10+VLOOKUP(C11,Parametros!$H$9:$M$15,6,0))</f>
        <v>4.9056603773584902E-2</v>
      </c>
      <c r="G11" s="118"/>
      <c r="H11" s="114"/>
      <c r="I11" s="118">
        <v>0</v>
      </c>
      <c r="J11" s="126">
        <f>tblPlanoEstudos[[#This Row],[Tempo (min)]]/60</f>
        <v>0</v>
      </c>
      <c r="K11" s="118"/>
      <c r="L11" s="114">
        <f>IF(K11="",L10,L10+K11/(150*4)*VLOOKUP(G11,Parametros!$I$2:$K$4,3,0))</f>
        <v>8.0952380952380946E-3</v>
      </c>
      <c r="M11" s="119"/>
      <c r="U11" s="3"/>
    </row>
    <row r="12" spans="1:21" x14ac:dyDescent="0.25">
      <c r="A12" s="117" t="s">
        <v>1110</v>
      </c>
      <c r="B12" s="110">
        <f t="shared" si="0"/>
        <v>42778</v>
      </c>
      <c r="C12" s="111">
        <f>IF(tblPlanoEstudos[[#This Row],[Data]]=B11,"",WEEKDAY(B12))</f>
        <v>1</v>
      </c>
      <c r="D12" s="111" t="str">
        <f>VLOOKUP(WEEKDAY(tblPlanoEstudos[[#This Row],[Data]]),Parametros!$H$9:$I$15,2,0)</f>
        <v>domingo</v>
      </c>
      <c r="E12" s="112" t="str">
        <f>IF(G12="","",(F12-F11)/VLOOKUP(G12,Parametros!$I$2:$K$4,3,0)*4*150)</f>
        <v/>
      </c>
      <c r="F12" s="114">
        <f>IF(tblPlanoEstudos[[#This Row],[Data]]=B11,F11,F11+VLOOKUP(C12,Parametros!$H$9:$M$15,6,0))</f>
        <v>5.2830188679245278E-2</v>
      </c>
      <c r="G12" s="118"/>
      <c r="H12" s="114"/>
      <c r="I12" s="118">
        <v>0</v>
      </c>
      <c r="J12" s="126">
        <f>tblPlanoEstudos[[#This Row],[Tempo (min)]]/60</f>
        <v>0</v>
      </c>
      <c r="K12" s="118"/>
      <c r="L12" s="114">
        <f>IF(K12="",L11,L11+K12/(150*4)*VLOOKUP(G12,Parametros!$I$2:$K$4,3,0))</f>
        <v>8.0952380952380946E-3</v>
      </c>
      <c r="M12" s="119"/>
      <c r="U12" s="3"/>
    </row>
    <row r="13" spans="1:21" x14ac:dyDescent="0.25">
      <c r="A13" s="117" t="s">
        <v>1110</v>
      </c>
      <c r="B13" s="110">
        <f t="shared" si="0"/>
        <v>42779</v>
      </c>
      <c r="C13" s="111">
        <f>IF(tblPlanoEstudos[[#This Row],[Data]]=B12,"",WEEKDAY(B13))</f>
        <v>2</v>
      </c>
      <c r="D13" s="111" t="str">
        <f>VLOOKUP(WEEKDAY(tblPlanoEstudos[[#This Row],[Data]]),Parametros!$H$9:$I$15,2,0)</f>
        <v>segunda</v>
      </c>
      <c r="E13" s="112">
        <f>IF(G13="","",(F13-F12)/VLOOKUP(G13,Parametros!$I$2:$K$4,3,0)*4*150)</f>
        <v>7.9245283018867907</v>
      </c>
      <c r="F13" s="114">
        <f>IF(tblPlanoEstudos[[#This Row],[Data]]=B12,F12,F12+VLOOKUP(C13,Parametros!$H$9:$M$15,6,0))</f>
        <v>6.0377358490566031E-2</v>
      </c>
      <c r="G13" s="118" t="s">
        <v>1084</v>
      </c>
      <c r="H13" s="115" t="s">
        <v>74</v>
      </c>
      <c r="I13" s="118">
        <v>75</v>
      </c>
      <c r="J13" s="126">
        <f>tblPlanoEstudos[[#This Row],[Tempo (min)]]/60</f>
        <v>1.25</v>
      </c>
      <c r="K13" s="118">
        <v>2</v>
      </c>
      <c r="L13" s="114">
        <f>IF(K13="",L12,L12+K13/(150*4)*VLOOKUP(G13,Parametros!$I$2:$K$4,3,0))</f>
        <v>9.9999999999999985E-3</v>
      </c>
      <c r="M13" s="119"/>
      <c r="U13" s="3"/>
    </row>
    <row r="14" spans="1:21" x14ac:dyDescent="0.25">
      <c r="A14" s="117" t="s">
        <v>1110</v>
      </c>
      <c r="B14" s="110">
        <f t="shared" si="0"/>
        <v>42780</v>
      </c>
      <c r="C14" s="111">
        <f>IF(tblPlanoEstudos[[#This Row],[Data]]=B13,"",WEEKDAY(B14))</f>
        <v>3</v>
      </c>
      <c r="D14" s="111" t="str">
        <f>VLOOKUP(WEEKDAY(tblPlanoEstudos[[#This Row],[Data]]),Parametros!$H$9:$I$15,2,0)</f>
        <v>terça</v>
      </c>
      <c r="E14" s="112">
        <f>IF(G14="","",(F14-F13)/VLOOKUP(G14,Parametros!$I$2:$K$4,3,0)*4*150)</f>
        <v>7.9245283018867978</v>
      </c>
      <c r="F14" s="114">
        <f>IF(tblPlanoEstudos[[#This Row],[Data]]=B13,F13,F13+VLOOKUP(C14,Parametros!$H$9:$M$15,6,0))</f>
        <v>6.7924528301886791E-2</v>
      </c>
      <c r="G14" s="118" t="s">
        <v>1084</v>
      </c>
      <c r="H14" s="113" t="s">
        <v>51</v>
      </c>
      <c r="I14" s="118">
        <v>124.80000000000001</v>
      </c>
      <c r="J14" s="126">
        <f>tblPlanoEstudos[[#This Row],[Tempo (min)]]/60</f>
        <v>2.08</v>
      </c>
      <c r="K14" s="118">
        <v>0</v>
      </c>
      <c r="L14" s="114">
        <f>IF(K14="",L13,L13+K14/(150*4)*VLOOKUP(G14,Parametros!$I$2:$K$4,3,0))</f>
        <v>9.9999999999999985E-3</v>
      </c>
      <c r="M14" s="119"/>
      <c r="U14" s="3"/>
    </row>
    <row r="15" spans="1:21" x14ac:dyDescent="0.25">
      <c r="A15" s="117" t="s">
        <v>1110</v>
      </c>
      <c r="B15" s="110">
        <f t="shared" si="0"/>
        <v>42781</v>
      </c>
      <c r="C15" s="111">
        <f>IF(tblPlanoEstudos[[#This Row],[Data]]=B14,"",WEEKDAY(B15))</f>
        <v>4</v>
      </c>
      <c r="D15" s="111" t="str">
        <f>VLOOKUP(WEEKDAY(tblPlanoEstudos[[#This Row],[Data]]),Parametros!$H$9:$I$15,2,0)</f>
        <v>quarta</v>
      </c>
      <c r="E15" s="112" t="str">
        <f>IF(G15="","",(F15-F14)/VLOOKUP(G15,Parametros!$I$2:$K$4,3,0)*4*150)</f>
        <v/>
      </c>
      <c r="F15" s="114">
        <f>IF(tblPlanoEstudos[[#This Row],[Data]]=B14,F14,F14+VLOOKUP(C15,Parametros!$H$9:$M$15,6,0))</f>
        <v>7.1698113207547168E-2</v>
      </c>
      <c r="G15" s="118"/>
      <c r="H15" s="113"/>
      <c r="I15" s="118">
        <v>0</v>
      </c>
      <c r="J15" s="126">
        <f>tblPlanoEstudos[[#This Row],[Tempo (min)]]/60</f>
        <v>0</v>
      </c>
      <c r="K15" s="118"/>
      <c r="L15" s="114">
        <f>IF(K15="",L14,L14+K15/(150*4)*VLOOKUP(G15,Parametros!$I$2:$K$4,3,0))</f>
        <v>9.9999999999999985E-3</v>
      </c>
      <c r="M15" s="119"/>
      <c r="U15" s="3"/>
    </row>
    <row r="16" spans="1:21" x14ac:dyDescent="0.25">
      <c r="A16" s="117" t="s">
        <v>1110</v>
      </c>
      <c r="B16" s="110">
        <f t="shared" si="0"/>
        <v>42782</v>
      </c>
      <c r="C16" s="111">
        <f>IF(tblPlanoEstudos[[#This Row],[Data]]=B15,"",WEEKDAY(B16))</f>
        <v>5</v>
      </c>
      <c r="D16" s="111" t="str">
        <f>VLOOKUP(WEEKDAY(tblPlanoEstudos[[#This Row],[Data]]),Parametros!$H$9:$I$15,2,0)</f>
        <v>quinta</v>
      </c>
      <c r="E16" s="112" t="str">
        <f>IF(G16="","",(F16-F15)/VLOOKUP(G16,Parametros!$I$2:$K$4,3,0)*4*150)</f>
        <v/>
      </c>
      <c r="F16" s="114">
        <f>IF(tblPlanoEstudos[[#This Row],[Data]]=B15,F15,F15+VLOOKUP(C16,Parametros!$H$9:$M$15,6,0))</f>
        <v>7.5471698113207544E-2</v>
      </c>
      <c r="G16" s="118"/>
      <c r="H16" s="114"/>
      <c r="I16" s="118">
        <v>0</v>
      </c>
      <c r="J16" s="126">
        <f>tblPlanoEstudos[[#This Row],[Tempo (min)]]/60</f>
        <v>0</v>
      </c>
      <c r="K16" s="118"/>
      <c r="L16" s="114">
        <f>IF(K16="",L15,L15+K16/(150*4)*VLOOKUP(G16,Parametros!$I$2:$K$4,3,0))</f>
        <v>9.9999999999999985E-3</v>
      </c>
      <c r="M16" s="119"/>
      <c r="U16" s="3"/>
    </row>
    <row r="17" spans="1:21" x14ac:dyDescent="0.25">
      <c r="A17" s="117" t="s">
        <v>1110</v>
      </c>
      <c r="B17" s="110">
        <f t="shared" si="0"/>
        <v>42783</v>
      </c>
      <c r="C17" s="111">
        <f>IF(tblPlanoEstudos[[#This Row],[Data]]=B16,"",WEEKDAY(B17))</f>
        <v>6</v>
      </c>
      <c r="D17" s="111" t="str">
        <f>VLOOKUP(WEEKDAY(tblPlanoEstudos[[#This Row],[Data]]),Parametros!$H$9:$I$15,2,0)</f>
        <v>sexta</v>
      </c>
      <c r="E17" s="112" t="str">
        <f>IF(G17="","",(F17-F16)/VLOOKUP(G17,Parametros!$I$2:$K$4,3,0)*4*150)</f>
        <v/>
      </c>
      <c r="F17" s="114">
        <f>IF(tblPlanoEstudos[[#This Row],[Data]]=B16,F16,F16+VLOOKUP(C17,Parametros!$H$9:$M$15,6,0))</f>
        <v>8.3018867924528297E-2</v>
      </c>
      <c r="G17" s="118"/>
      <c r="H17" s="114"/>
      <c r="I17" s="118">
        <v>0</v>
      </c>
      <c r="J17" s="126">
        <f>tblPlanoEstudos[[#This Row],[Tempo (min)]]/60</f>
        <v>0</v>
      </c>
      <c r="K17" s="118"/>
      <c r="L17" s="114">
        <f>IF(K17="",L16,L16+K17/(150*4)*VLOOKUP(G17,Parametros!$I$2:$K$4,3,0))</f>
        <v>9.9999999999999985E-3</v>
      </c>
      <c r="M17" s="119"/>
      <c r="U17" s="3"/>
    </row>
    <row r="18" spans="1:21" x14ac:dyDescent="0.25">
      <c r="A18" s="117" t="s">
        <v>1110</v>
      </c>
      <c r="B18" s="110">
        <f t="shared" si="0"/>
        <v>42784</v>
      </c>
      <c r="C18" s="111">
        <f>IF(tblPlanoEstudos[[#This Row],[Data]]=B17,"",WEEKDAY(B18))</f>
        <v>7</v>
      </c>
      <c r="D18" s="111" t="str">
        <f>VLOOKUP(WEEKDAY(tblPlanoEstudos[[#This Row],[Data]]),Parametros!$H$9:$I$15,2,0)</f>
        <v>sábado</v>
      </c>
      <c r="E18" s="112" t="str">
        <f>IF(G18="","",(F18-F17)/VLOOKUP(G18,Parametros!$I$2:$K$4,3,0)*4*150)</f>
        <v/>
      </c>
      <c r="F18" s="114">
        <f>IF(tblPlanoEstudos[[#This Row],[Data]]=B17,F17,F17+VLOOKUP(C18,Parametros!$H$9:$M$15,6,0))</f>
        <v>8.6792452830188674E-2</v>
      </c>
      <c r="G18" s="118"/>
      <c r="H18" s="114"/>
      <c r="I18" s="118">
        <v>0</v>
      </c>
      <c r="J18" s="126">
        <f>tblPlanoEstudos[[#This Row],[Tempo (min)]]/60</f>
        <v>0</v>
      </c>
      <c r="K18" s="118"/>
      <c r="L18" s="114">
        <f>IF(K18="",L17,L17+K18/(150*4)*VLOOKUP(G18,Parametros!$I$2:$K$4,3,0))</f>
        <v>9.9999999999999985E-3</v>
      </c>
      <c r="M18" s="119"/>
      <c r="U18" s="3"/>
    </row>
    <row r="19" spans="1:21" x14ac:dyDescent="0.25">
      <c r="A19" s="117" t="s">
        <v>1110</v>
      </c>
      <c r="B19" s="110">
        <f t="shared" si="0"/>
        <v>42785</v>
      </c>
      <c r="C19" s="111">
        <f>IF(tblPlanoEstudos[[#This Row],[Data]]=B18,"",WEEKDAY(B19))</f>
        <v>1</v>
      </c>
      <c r="D19" s="111" t="str">
        <f>VLOOKUP(WEEKDAY(tblPlanoEstudos[[#This Row],[Data]]),Parametros!$H$9:$I$15,2,0)</f>
        <v>domingo</v>
      </c>
      <c r="E19" s="112" t="str">
        <f>IF(G19="","",(F19-F18)/VLOOKUP(G19,Parametros!$I$2:$K$4,3,0)*4*150)</f>
        <v/>
      </c>
      <c r="F19" s="114">
        <f>IF(tblPlanoEstudos[[#This Row],[Data]]=B18,F18,F18+VLOOKUP(C19,Parametros!$H$9:$M$15,6,0))</f>
        <v>9.056603773584905E-2</v>
      </c>
      <c r="G19" s="118"/>
      <c r="H19" s="114"/>
      <c r="I19" s="118">
        <v>0</v>
      </c>
      <c r="J19" s="126">
        <f>tblPlanoEstudos[[#This Row],[Tempo (min)]]/60</f>
        <v>0</v>
      </c>
      <c r="K19" s="118"/>
      <c r="L19" s="114">
        <f>IF(K19="",L18,L18+K19/(150*4)*VLOOKUP(G19,Parametros!$I$2:$K$4,3,0))</f>
        <v>9.9999999999999985E-3</v>
      </c>
      <c r="M19" s="119"/>
    </row>
    <row r="20" spans="1:21" x14ac:dyDescent="0.25">
      <c r="A20" s="117" t="s">
        <v>1110</v>
      </c>
      <c r="B20" s="110">
        <f t="shared" si="0"/>
        <v>42786</v>
      </c>
      <c r="C20" s="111">
        <f>IF(tblPlanoEstudos[[#This Row],[Data]]=B19,"",WEEKDAY(B20))</f>
        <v>2</v>
      </c>
      <c r="D20" s="111" t="str">
        <f>VLOOKUP(WEEKDAY(tblPlanoEstudos[[#This Row],[Data]]),Parametros!$H$9:$I$15,2,0)</f>
        <v>segunda</v>
      </c>
      <c r="E20" s="112" t="str">
        <f>IF(G20="","",(F20-F19)/VLOOKUP(G20,Parametros!$I$2:$K$4,3,0)*4*150)</f>
        <v/>
      </c>
      <c r="F20" s="114">
        <f>IF(tblPlanoEstudos[[#This Row],[Data]]=B19,F19,F19+VLOOKUP(C20,Parametros!$H$9:$M$15,6,0))</f>
        <v>9.8113207547169803E-2</v>
      </c>
      <c r="G20" s="118"/>
      <c r="H20" s="114"/>
      <c r="I20" s="118">
        <v>0</v>
      </c>
      <c r="J20" s="126">
        <f>tblPlanoEstudos[[#This Row],[Tempo (min)]]/60</f>
        <v>0</v>
      </c>
      <c r="K20" s="118"/>
      <c r="L20" s="114">
        <f>IF(K20="",L19,L19+K20/(150*4)*VLOOKUP(G20,Parametros!$I$2:$K$4,3,0))</f>
        <v>9.9999999999999985E-3</v>
      </c>
      <c r="M20" s="119"/>
    </row>
    <row r="21" spans="1:21" x14ac:dyDescent="0.25">
      <c r="A21" s="117" t="s">
        <v>1110</v>
      </c>
      <c r="B21" s="110">
        <f t="shared" si="0"/>
        <v>42787</v>
      </c>
      <c r="C21" s="111">
        <f>IF(tblPlanoEstudos[[#This Row],[Data]]=B20,"",WEEKDAY(B21))</f>
        <v>3</v>
      </c>
      <c r="D21" s="111" t="str">
        <f>VLOOKUP(WEEKDAY(tblPlanoEstudos[[#This Row],[Data]]),Parametros!$H$9:$I$15,2,0)</f>
        <v>terça</v>
      </c>
      <c r="E21" s="112">
        <f>IF(G21="","",(F21-F20)/VLOOKUP(G21,Parametros!$I$2:$K$4,3,0)*4*150)</f>
        <v>7.9245283018867907</v>
      </c>
      <c r="F21" s="114">
        <f>IF(tblPlanoEstudos[[#This Row],[Data]]=B20,F20,F20+VLOOKUP(C21,Parametros!$H$9:$M$15,6,0))</f>
        <v>0.10566037735849056</v>
      </c>
      <c r="G21" s="118" t="s">
        <v>1084</v>
      </c>
      <c r="H21" s="114" t="s">
        <v>77</v>
      </c>
      <c r="I21" s="118">
        <v>105</v>
      </c>
      <c r="J21" s="126">
        <f>tblPlanoEstudos[[#This Row],[Tempo (min)]]/60</f>
        <v>1.75</v>
      </c>
      <c r="K21" s="118">
        <v>0</v>
      </c>
      <c r="L21" s="114">
        <f>IF(K21="",L20,L20+K21/(150*4)*VLOOKUP(G21,Parametros!$I$2:$K$4,3,0))</f>
        <v>9.9999999999999985E-3</v>
      </c>
      <c r="M21" s="119"/>
      <c r="U21" s="3"/>
    </row>
    <row r="22" spans="1:21" x14ac:dyDescent="0.25">
      <c r="A22" s="117" t="s">
        <v>1110</v>
      </c>
      <c r="B22" s="110">
        <f t="shared" si="0"/>
        <v>42788</v>
      </c>
      <c r="C22" s="111">
        <f>IF(tblPlanoEstudos[[#This Row],[Data]]=B21,"",WEEKDAY(B22))</f>
        <v>4</v>
      </c>
      <c r="D22" s="111" t="str">
        <f>VLOOKUP(WEEKDAY(tblPlanoEstudos[[#This Row],[Data]]),Parametros!$H$9:$I$15,2,0)</f>
        <v>quarta</v>
      </c>
      <c r="E22" s="112" t="str">
        <f>IF(G22="","",(F22-F21)/VLOOKUP(G22,Parametros!$I$2:$K$4,3,0)*4*150)</f>
        <v/>
      </c>
      <c r="F22" s="114">
        <f>IF(tblPlanoEstudos[[#This Row],[Data]]=B21,F21,F21+VLOOKUP(C22,Parametros!$H$9:$M$15,6,0))</f>
        <v>0.10943396226415093</v>
      </c>
      <c r="G22" s="118"/>
      <c r="H22" s="114"/>
      <c r="I22" s="118">
        <v>0</v>
      </c>
      <c r="J22" s="126">
        <f>tblPlanoEstudos[[#This Row],[Tempo (min)]]/60</f>
        <v>0</v>
      </c>
      <c r="K22" s="118"/>
      <c r="L22" s="114">
        <f>IF(K22="",L21,L21+K22/(150*4)*VLOOKUP(G22,Parametros!$I$2:$K$4,3,0))</f>
        <v>9.9999999999999985E-3</v>
      </c>
      <c r="M22" s="119"/>
      <c r="U22" s="3"/>
    </row>
    <row r="23" spans="1:21" x14ac:dyDescent="0.25">
      <c r="A23" s="117" t="s">
        <v>1110</v>
      </c>
      <c r="B23" s="110">
        <f t="shared" si="0"/>
        <v>42789</v>
      </c>
      <c r="C23" s="111">
        <f>IF(tblPlanoEstudos[[#This Row],[Data]]=B22,"",WEEKDAY(B23))</f>
        <v>5</v>
      </c>
      <c r="D23" s="111" t="str">
        <f>VLOOKUP(WEEKDAY(tblPlanoEstudos[[#This Row],[Data]]),Parametros!$H$9:$I$15,2,0)</f>
        <v>quinta</v>
      </c>
      <c r="E23" s="112" t="str">
        <f>IF(G23="","",(F23-F22)/VLOOKUP(G23,Parametros!$I$2:$K$4,3,0)*4*150)</f>
        <v/>
      </c>
      <c r="F23" s="114">
        <f>IF(tblPlanoEstudos[[#This Row],[Data]]=B22,F22,F22+VLOOKUP(C23,Parametros!$H$9:$M$15,6,0))</f>
        <v>0.11320754716981131</v>
      </c>
      <c r="G23" s="118"/>
      <c r="H23" s="114"/>
      <c r="I23" s="118">
        <v>0</v>
      </c>
      <c r="J23" s="126">
        <f>tblPlanoEstudos[[#This Row],[Tempo (min)]]/60</f>
        <v>0</v>
      </c>
      <c r="K23" s="118"/>
      <c r="L23" s="114">
        <f>IF(K23="",L22,L22+K23/(150*4)*VLOOKUP(G23,Parametros!$I$2:$K$4,3,0))</f>
        <v>9.9999999999999985E-3</v>
      </c>
      <c r="M23" s="119"/>
      <c r="U23" s="3"/>
    </row>
    <row r="24" spans="1:21" x14ac:dyDescent="0.25">
      <c r="A24" s="117" t="s">
        <v>1110</v>
      </c>
      <c r="B24" s="110">
        <f t="shared" si="0"/>
        <v>42790</v>
      </c>
      <c r="C24" s="111">
        <f>IF(tblPlanoEstudos[[#This Row],[Data]]=B23,"",WEEKDAY(B24))</f>
        <v>6</v>
      </c>
      <c r="D24" s="111" t="str">
        <f>VLOOKUP(WEEKDAY(tblPlanoEstudos[[#This Row],[Data]]),Parametros!$H$9:$I$15,2,0)</f>
        <v>sexta</v>
      </c>
      <c r="E24" s="112">
        <f>IF(G24="","",(F24-F23)/VLOOKUP(G24,Parametros!$I$2:$K$4,3,0)*4*150)</f>
        <v>7.9245283018867907</v>
      </c>
      <c r="F24" s="114">
        <f>IF(tblPlanoEstudos[[#This Row],[Data]]=B23,F23,F23+VLOOKUP(C24,Parametros!$H$9:$M$15,6,0))</f>
        <v>0.12075471698113206</v>
      </c>
      <c r="G24" s="118" t="s">
        <v>1084</v>
      </c>
      <c r="H24" s="113" t="s">
        <v>51</v>
      </c>
      <c r="I24" s="118">
        <v>139.80000000000001</v>
      </c>
      <c r="J24" s="126">
        <f>tblPlanoEstudos[[#This Row],[Tempo (min)]]/60</f>
        <v>2.33</v>
      </c>
      <c r="K24" s="118">
        <v>6</v>
      </c>
      <c r="L24" s="114">
        <f>IF(K24="",L23,L23+K24/(150*4)*VLOOKUP(G24,Parametros!$I$2:$K$4,3,0))</f>
        <v>1.5714285714285712E-2</v>
      </c>
      <c r="M24" s="119"/>
      <c r="U24" s="3"/>
    </row>
    <row r="25" spans="1:21" x14ac:dyDescent="0.25">
      <c r="A25" s="117" t="s">
        <v>1110</v>
      </c>
      <c r="B25" s="110">
        <f t="shared" si="0"/>
        <v>42791</v>
      </c>
      <c r="C25" s="111">
        <f>IF(tblPlanoEstudos[[#This Row],[Data]]=B24,"",WEEKDAY(B25))</f>
        <v>7</v>
      </c>
      <c r="D25" s="111" t="str">
        <f>VLOOKUP(WEEKDAY(tblPlanoEstudos[[#This Row],[Data]]),Parametros!$H$9:$I$15,2,0)</f>
        <v>sábado</v>
      </c>
      <c r="E25" s="112">
        <f>IF(G25="","",(F25-F24)/VLOOKUP(G25,Parametros!$I$2:$K$4,3,0)*4*150)</f>
        <v>3.9622641509433953</v>
      </c>
      <c r="F25" s="114">
        <f>IF(tblPlanoEstudos[[#This Row],[Data]]=B24,F24,F24+VLOOKUP(C25,Parametros!$H$9:$M$15,6,0))</f>
        <v>0.12452830188679244</v>
      </c>
      <c r="G25" s="118" t="s">
        <v>1084</v>
      </c>
      <c r="H25" s="113" t="s">
        <v>51</v>
      </c>
      <c r="I25" s="118">
        <v>139.80000000000001</v>
      </c>
      <c r="J25" s="126">
        <f>tblPlanoEstudos[[#This Row],[Tempo (min)]]/60</f>
        <v>2.33</v>
      </c>
      <c r="K25" s="118">
        <v>6</v>
      </c>
      <c r="L25" s="114">
        <f>IF(K25="",L24,L24+K25/(150*4)*VLOOKUP(G25,Parametros!$I$2:$K$4,3,0))</f>
        <v>2.1428571428571425E-2</v>
      </c>
      <c r="M25" s="119"/>
      <c r="U25" s="3"/>
    </row>
    <row r="26" spans="1:21" x14ac:dyDescent="0.25">
      <c r="A26" s="117" t="s">
        <v>1110</v>
      </c>
      <c r="B26" s="110">
        <f t="shared" si="0"/>
        <v>42792</v>
      </c>
      <c r="C26" s="111">
        <f>IF(tblPlanoEstudos[[#This Row],[Data]]=B25,"",WEEKDAY(B26))</f>
        <v>1</v>
      </c>
      <c r="D26" s="111" t="str">
        <f>VLOOKUP(WEEKDAY(tblPlanoEstudos[[#This Row],[Data]]),Parametros!$H$9:$I$15,2,0)</f>
        <v>domingo</v>
      </c>
      <c r="E26" s="112">
        <f>IF(G26="","",(F26-F25)/VLOOKUP(G26,Parametros!$I$2:$K$4,3,0)*4*150)</f>
        <v>3.96226415094341</v>
      </c>
      <c r="F26" s="114">
        <f>IF(tblPlanoEstudos[[#This Row],[Data]]=B25,F25,F25+VLOOKUP(C26,Parametros!$H$9:$M$15,6,0))</f>
        <v>0.12830188679245283</v>
      </c>
      <c r="G26" s="118" t="s">
        <v>1084</v>
      </c>
      <c r="H26" s="113" t="s">
        <v>51</v>
      </c>
      <c r="I26" s="118">
        <v>139.80000000000001</v>
      </c>
      <c r="J26" s="126">
        <f>tblPlanoEstudos[[#This Row],[Tempo (min)]]/60</f>
        <v>2.33</v>
      </c>
      <c r="K26" s="118">
        <v>6</v>
      </c>
      <c r="L26" s="114">
        <f>IF(K26="",L25,L25+K26/(150*4)*VLOOKUP(G26,Parametros!$I$2:$K$4,3,0))</f>
        <v>2.7142857142857139E-2</v>
      </c>
      <c r="M26" s="119"/>
      <c r="U26" s="3"/>
    </row>
    <row r="27" spans="1:21" x14ac:dyDescent="0.25">
      <c r="A27" s="117" t="s">
        <v>1110</v>
      </c>
      <c r="B27" s="110">
        <f t="shared" si="0"/>
        <v>42793</v>
      </c>
      <c r="C27" s="111">
        <f>IF(tblPlanoEstudos[[#This Row],[Data]]=B26,"",WEEKDAY(B27))</f>
        <v>2</v>
      </c>
      <c r="D27" s="111" t="str">
        <f>VLOOKUP(WEEKDAY(tblPlanoEstudos[[#This Row],[Data]]),Parametros!$H$9:$I$15,2,0)</f>
        <v>segunda</v>
      </c>
      <c r="E27" s="112">
        <f>IF(G27="","",(F27-F26)/VLOOKUP(G27,Parametros!$I$2:$K$4,3,0)*4*150)</f>
        <v>7.9245283018867907</v>
      </c>
      <c r="F27" s="114">
        <f>IF(tblPlanoEstudos[[#This Row],[Data]]=B26,F26,F26+VLOOKUP(C27,Parametros!$H$9:$M$15,6,0))</f>
        <v>0.13584905660377358</v>
      </c>
      <c r="G27" s="118" t="s">
        <v>1084</v>
      </c>
      <c r="H27" s="114" t="s">
        <v>45</v>
      </c>
      <c r="I27" s="118">
        <v>105</v>
      </c>
      <c r="J27" s="126">
        <f>tblPlanoEstudos[[#This Row],[Tempo (min)]]/60</f>
        <v>1.75</v>
      </c>
      <c r="K27" s="118">
        <v>5</v>
      </c>
      <c r="L27" s="114">
        <f>IF(K27="",L26,L26+K27/(150*4)*VLOOKUP(G27,Parametros!$I$2:$K$4,3,0))</f>
        <v>3.1904761904761901E-2</v>
      </c>
      <c r="M27" s="119"/>
      <c r="U27" s="3"/>
    </row>
    <row r="28" spans="1:21" x14ac:dyDescent="0.25">
      <c r="A28" s="117" t="s">
        <v>1110</v>
      </c>
      <c r="B28" s="110">
        <f t="shared" si="0"/>
        <v>42794</v>
      </c>
      <c r="C28" s="111">
        <f>IF(tblPlanoEstudos[[#This Row],[Data]]=B27,"",WEEKDAY(B28))</f>
        <v>3</v>
      </c>
      <c r="D28" s="111" t="str">
        <f>VLOOKUP(WEEKDAY(tblPlanoEstudos[[#This Row],[Data]]),Parametros!$H$9:$I$15,2,0)</f>
        <v>terça</v>
      </c>
      <c r="E28" s="112">
        <f>IF(G28="","",(F28-F27)/VLOOKUP(G28,Parametros!$I$2:$K$4,3,0)*4*150)</f>
        <v>7.9245283018867907</v>
      </c>
      <c r="F28" s="114">
        <f>IF(tblPlanoEstudos[[#This Row],[Data]]=B27,F27,F27+VLOOKUP(C28,Parametros!$H$9:$M$15,6,0))</f>
        <v>0.14339622641509434</v>
      </c>
      <c r="G28" s="118" t="s">
        <v>1084</v>
      </c>
      <c r="H28" s="114" t="s">
        <v>45</v>
      </c>
      <c r="I28" s="118">
        <v>105</v>
      </c>
      <c r="J28" s="126">
        <f>tblPlanoEstudos[[#This Row],[Tempo (min)]]/60</f>
        <v>1.75</v>
      </c>
      <c r="K28" s="118">
        <v>3</v>
      </c>
      <c r="L28" s="114">
        <f>IF(K28="",L27,L27+K28/(150*4)*VLOOKUP(G28,Parametros!$I$2:$K$4,3,0))</f>
        <v>3.4761904761904758E-2</v>
      </c>
      <c r="M28" s="119"/>
      <c r="U28" s="3"/>
    </row>
    <row r="29" spans="1:21" x14ac:dyDescent="0.25">
      <c r="A29" s="117" t="s">
        <v>1110</v>
      </c>
      <c r="B29" s="110">
        <f t="shared" si="0"/>
        <v>42795</v>
      </c>
      <c r="C29" s="111">
        <f>IF(tblPlanoEstudos[[#This Row],[Data]]=B28,"",WEEKDAY(B29))</f>
        <v>4</v>
      </c>
      <c r="D29" s="111" t="str">
        <f>VLOOKUP(WEEKDAY(tblPlanoEstudos[[#This Row],[Data]]),Parametros!$H$9:$I$15,2,0)</f>
        <v>quarta</v>
      </c>
      <c r="E29" s="112">
        <f>IF(G29="","",(F29-F28)/VLOOKUP(G29,Parametros!$I$2:$K$4,3,0)*4*150)</f>
        <v>3.9622641509433953</v>
      </c>
      <c r="F29" s="114">
        <f>IF(tblPlanoEstudos[[#This Row],[Data]]=B28,F28,F28+VLOOKUP(C29,Parametros!$H$9:$M$15,6,0))</f>
        <v>0.14716981132075471</v>
      </c>
      <c r="G29" s="118" t="s">
        <v>1084</v>
      </c>
      <c r="H29" s="114" t="s">
        <v>45</v>
      </c>
      <c r="I29" s="118">
        <v>105</v>
      </c>
      <c r="J29" s="126">
        <f>tblPlanoEstudos[[#This Row],[Tempo (min)]]/60</f>
        <v>1.75</v>
      </c>
      <c r="K29" s="118">
        <v>3</v>
      </c>
      <c r="L29" s="114">
        <f>IF(K29="",L28,L28+K29/(150*4)*VLOOKUP(G29,Parametros!$I$2:$K$4,3,0))</f>
        <v>3.7619047619047614E-2</v>
      </c>
      <c r="M29" s="119"/>
      <c r="U29" s="3"/>
    </row>
    <row r="30" spans="1:21" x14ac:dyDescent="0.25">
      <c r="A30" s="117" t="s">
        <v>1110</v>
      </c>
      <c r="B30" s="110">
        <f t="shared" si="0"/>
        <v>42796</v>
      </c>
      <c r="C30" s="111">
        <f>IF(tblPlanoEstudos[[#This Row],[Data]]=B29,"",WEEKDAY(B30))</f>
        <v>5</v>
      </c>
      <c r="D30" s="111" t="str">
        <f>VLOOKUP(WEEKDAY(tblPlanoEstudos[[#This Row],[Data]]),Parametros!$H$9:$I$15,2,0)</f>
        <v>quinta</v>
      </c>
      <c r="E30" s="112" t="str">
        <f>IF(G30="","",(F30-F29)/VLOOKUP(G30,Parametros!$I$2:$K$4,3,0)*4*150)</f>
        <v/>
      </c>
      <c r="F30" s="114">
        <f>IF(tblPlanoEstudos[[#This Row],[Data]]=B29,F29,F29+VLOOKUP(C30,Parametros!$H$9:$M$15,6,0))</f>
        <v>0.15094339622641509</v>
      </c>
      <c r="G30" s="118"/>
      <c r="H30" s="114"/>
      <c r="I30" s="118">
        <v>0</v>
      </c>
      <c r="J30" s="126">
        <f>tblPlanoEstudos[[#This Row],[Tempo (min)]]/60</f>
        <v>0</v>
      </c>
      <c r="K30" s="118"/>
      <c r="L30" s="114">
        <f>IF(K30="",L29,L29+K30/(150*4)*VLOOKUP(G30,Parametros!$I$2:$K$4,3,0))</f>
        <v>3.7619047619047614E-2</v>
      </c>
      <c r="M30" s="119"/>
      <c r="U30" s="3"/>
    </row>
    <row r="31" spans="1:21" x14ac:dyDescent="0.25">
      <c r="A31" s="117" t="s">
        <v>1110</v>
      </c>
      <c r="B31" s="110">
        <f t="shared" si="0"/>
        <v>42797</v>
      </c>
      <c r="C31" s="111">
        <f>IF(tblPlanoEstudos[[#This Row],[Data]]=B30,"",WEEKDAY(B31))</f>
        <v>6</v>
      </c>
      <c r="D31" s="111" t="str">
        <f>VLOOKUP(WEEKDAY(tblPlanoEstudos[[#This Row],[Data]]),Parametros!$H$9:$I$15,2,0)</f>
        <v>sexta</v>
      </c>
      <c r="E31" s="112" t="str">
        <f>IF(G31="","",(F31-F30)/VLOOKUP(G31,Parametros!$I$2:$K$4,3,0)*4*150)</f>
        <v/>
      </c>
      <c r="F31" s="114">
        <f>IF(tblPlanoEstudos[[#This Row],[Data]]=B30,F30,F30+VLOOKUP(C31,Parametros!$H$9:$M$15,6,0))</f>
        <v>0.15849056603773584</v>
      </c>
      <c r="G31" s="118"/>
      <c r="H31" s="114"/>
      <c r="I31" s="118">
        <v>0</v>
      </c>
      <c r="J31" s="126">
        <f>tblPlanoEstudos[[#This Row],[Tempo (min)]]/60</f>
        <v>0</v>
      </c>
      <c r="K31" s="118"/>
      <c r="L31" s="114">
        <f>IF(K31="",L30,L30+K31/(150*4)*VLOOKUP(G31,Parametros!$I$2:$K$4,3,0))</f>
        <v>3.7619047619047614E-2</v>
      </c>
      <c r="M31" s="119"/>
      <c r="U31" s="3"/>
    </row>
    <row r="32" spans="1:21" x14ac:dyDescent="0.25">
      <c r="A32" s="117" t="s">
        <v>1110</v>
      </c>
      <c r="B32" s="110">
        <f t="shared" si="0"/>
        <v>42798</v>
      </c>
      <c r="C32" s="111">
        <f>IF(tblPlanoEstudos[[#This Row],[Data]]=B31,"",WEEKDAY(B32))</f>
        <v>7</v>
      </c>
      <c r="D32" s="111" t="str">
        <f>VLOOKUP(WEEKDAY(tblPlanoEstudos[[#This Row],[Data]]),Parametros!$H$9:$I$15,2,0)</f>
        <v>sábado</v>
      </c>
      <c r="E32" s="112" t="str">
        <f>IF(G32="","",(F32-F31)/VLOOKUP(G32,Parametros!$I$2:$K$4,3,0)*4*150)</f>
        <v/>
      </c>
      <c r="F32" s="114">
        <f>IF(tblPlanoEstudos[[#This Row],[Data]]=B31,F31,F31+VLOOKUP(C32,Parametros!$H$9:$M$15,6,0))</f>
        <v>0.16226415094339622</v>
      </c>
      <c r="G32" s="118"/>
      <c r="H32" s="114"/>
      <c r="I32" s="118">
        <v>0</v>
      </c>
      <c r="J32" s="126">
        <f>tblPlanoEstudos[[#This Row],[Tempo (min)]]/60</f>
        <v>0</v>
      </c>
      <c r="K32" s="118"/>
      <c r="L32" s="114">
        <f>IF(K32="",L31,L31+K32/(150*4)*VLOOKUP(G32,Parametros!$I$2:$K$4,3,0))</f>
        <v>3.7619047619047614E-2</v>
      </c>
      <c r="M32" s="119"/>
      <c r="U32" s="3"/>
    </row>
    <row r="33" spans="1:21" x14ac:dyDescent="0.25">
      <c r="A33" s="117" t="s">
        <v>1110</v>
      </c>
      <c r="B33" s="110">
        <f t="shared" si="0"/>
        <v>42799</v>
      </c>
      <c r="C33" s="111">
        <f>IF(tblPlanoEstudos[[#This Row],[Data]]=B32,"",WEEKDAY(B33))</f>
        <v>1</v>
      </c>
      <c r="D33" s="111" t="str">
        <f>VLOOKUP(WEEKDAY(tblPlanoEstudos[[#This Row],[Data]]),Parametros!$H$9:$I$15,2,0)</f>
        <v>domingo</v>
      </c>
      <c r="E33" s="112">
        <f>IF(G33="","",(F33-F32)/VLOOKUP(G33,Parametros!$I$2:$K$4,3,0)*4*150)</f>
        <v>3.9622641509433953</v>
      </c>
      <c r="F33" s="114">
        <f>IF(tblPlanoEstudos[[#This Row],[Data]]=B32,F32,F32+VLOOKUP(C33,Parametros!$H$9:$M$15,6,0))</f>
        <v>0.16603773584905659</v>
      </c>
      <c r="G33" s="118" t="s">
        <v>1084</v>
      </c>
      <c r="H33" s="114" t="s">
        <v>81</v>
      </c>
      <c r="I33" s="118">
        <v>105</v>
      </c>
      <c r="J33" s="126">
        <f>tblPlanoEstudos[[#This Row],[Tempo (min)]]/60</f>
        <v>1.75</v>
      </c>
      <c r="K33" s="118">
        <v>0</v>
      </c>
      <c r="L33" s="114">
        <f>IF(K33="",L32,L32+K33/(150*4)*VLOOKUP(G33,Parametros!$I$2:$K$4,3,0))</f>
        <v>3.7619047619047614E-2</v>
      </c>
      <c r="M33" s="119"/>
      <c r="U33" s="3"/>
    </row>
    <row r="34" spans="1:21" x14ac:dyDescent="0.25">
      <c r="A34" s="117" t="s">
        <v>1110</v>
      </c>
      <c r="B34" s="110">
        <f t="shared" si="0"/>
        <v>42800</v>
      </c>
      <c r="C34" s="111">
        <f>IF(tblPlanoEstudos[[#This Row],[Data]]=B33,"",WEEKDAY(B34))</f>
        <v>2</v>
      </c>
      <c r="D34" s="111" t="str">
        <f>VLOOKUP(WEEKDAY(tblPlanoEstudos[[#This Row],[Data]]),Parametros!$H$9:$I$15,2,0)</f>
        <v>segunda</v>
      </c>
      <c r="E34" s="112" t="str">
        <f>IF(G34="","",(F34-F33)/VLOOKUP(G34,Parametros!$I$2:$K$4,3,0)*4*150)</f>
        <v/>
      </c>
      <c r="F34" s="114">
        <f>IF(tblPlanoEstudos[[#This Row],[Data]]=B33,F33,F33+VLOOKUP(C34,Parametros!$H$9:$M$15,6,0))</f>
        <v>0.17358490566037735</v>
      </c>
      <c r="G34" s="118"/>
      <c r="H34" s="114"/>
      <c r="I34" s="118">
        <v>0</v>
      </c>
      <c r="J34" s="126">
        <f>tblPlanoEstudos[[#This Row],[Tempo (min)]]/60</f>
        <v>0</v>
      </c>
      <c r="K34" s="118"/>
      <c r="L34" s="114">
        <f>IF(K34="",L33,L33+K34/(150*4)*VLOOKUP(G34,Parametros!$I$2:$K$4,3,0))</f>
        <v>3.7619047619047614E-2</v>
      </c>
      <c r="M34" s="119"/>
      <c r="U34" s="3"/>
    </row>
    <row r="35" spans="1:21" x14ac:dyDescent="0.25">
      <c r="A35" s="117" t="s">
        <v>1110</v>
      </c>
      <c r="B35" s="110">
        <f t="shared" si="0"/>
        <v>42801</v>
      </c>
      <c r="C35" s="111">
        <f>IF(tblPlanoEstudos[[#This Row],[Data]]=B34,"",WEEKDAY(B35))</f>
        <v>3</v>
      </c>
      <c r="D35" s="111" t="str">
        <f>VLOOKUP(WEEKDAY(tblPlanoEstudos[[#This Row],[Data]]),Parametros!$H$9:$I$15,2,0)</f>
        <v>terça</v>
      </c>
      <c r="E35" s="112" t="str">
        <f>IF(G35="","",(F35-F34)/VLOOKUP(G35,Parametros!$I$2:$K$4,3,0)*4*150)</f>
        <v/>
      </c>
      <c r="F35" s="114">
        <f>IF(tblPlanoEstudos[[#This Row],[Data]]=B34,F34,F34+VLOOKUP(C35,Parametros!$H$9:$M$15,6,0))</f>
        <v>0.1811320754716981</v>
      </c>
      <c r="G35" s="118"/>
      <c r="H35" s="114"/>
      <c r="I35" s="118">
        <v>0</v>
      </c>
      <c r="J35" s="126">
        <f>tblPlanoEstudos[[#This Row],[Tempo (min)]]/60</f>
        <v>0</v>
      </c>
      <c r="K35" s="118"/>
      <c r="L35" s="114">
        <f>IF(K35="",L34,L34+K35/(150*4)*VLOOKUP(G35,Parametros!$I$2:$K$4,3,0))</f>
        <v>3.7619047619047614E-2</v>
      </c>
      <c r="M35" s="119"/>
      <c r="U35" s="3"/>
    </row>
    <row r="36" spans="1:21" x14ac:dyDescent="0.25">
      <c r="A36" s="117" t="s">
        <v>1110</v>
      </c>
      <c r="B36" s="110">
        <f t="shared" si="0"/>
        <v>42802</v>
      </c>
      <c r="C36" s="111">
        <f>IF(tblPlanoEstudos[[#This Row],[Data]]=B35,"",WEEKDAY(B36))</f>
        <v>4</v>
      </c>
      <c r="D36" s="111" t="str">
        <f>VLOOKUP(WEEKDAY(tblPlanoEstudos[[#This Row],[Data]]),Parametros!$H$9:$I$15,2,0)</f>
        <v>quarta</v>
      </c>
      <c r="E36" s="112" t="str">
        <f>IF(G36="","",(F36-F35)/VLOOKUP(G36,Parametros!$I$2:$K$4,3,0)*4*150)</f>
        <v/>
      </c>
      <c r="F36" s="114">
        <f>IF(tblPlanoEstudos[[#This Row],[Data]]=B35,F35,F35+VLOOKUP(C36,Parametros!$H$9:$M$15,6,0))</f>
        <v>0.18490566037735848</v>
      </c>
      <c r="G36" s="118"/>
      <c r="H36" s="114"/>
      <c r="I36" s="118">
        <v>0</v>
      </c>
      <c r="J36" s="126">
        <f>tblPlanoEstudos[[#This Row],[Tempo (min)]]/60</f>
        <v>0</v>
      </c>
      <c r="K36" s="118"/>
      <c r="L36" s="114">
        <f>IF(K36="",L35,L35+K36/(150*4)*VLOOKUP(G36,Parametros!$I$2:$K$4,3,0))</f>
        <v>3.7619047619047614E-2</v>
      </c>
      <c r="M36" s="119"/>
      <c r="U36" s="3"/>
    </row>
    <row r="37" spans="1:21" x14ac:dyDescent="0.25">
      <c r="A37" s="117" t="s">
        <v>1110</v>
      </c>
      <c r="B37" s="110">
        <f t="shared" si="0"/>
        <v>42803</v>
      </c>
      <c r="C37" s="111">
        <f>IF(tblPlanoEstudos[[#This Row],[Data]]=B36,"",WEEKDAY(B37))</f>
        <v>5</v>
      </c>
      <c r="D37" s="111" t="str">
        <f>VLOOKUP(WEEKDAY(tblPlanoEstudos[[#This Row],[Data]]),Parametros!$H$9:$I$15,2,0)</f>
        <v>quinta</v>
      </c>
      <c r="E37" s="112" t="str">
        <f>IF(G37="","",(F37-F36)/VLOOKUP(G37,Parametros!$I$2:$K$4,3,0)*4*150)</f>
        <v/>
      </c>
      <c r="F37" s="114">
        <f>IF(tblPlanoEstudos[[#This Row],[Data]]=B36,F36,F36+VLOOKUP(C37,Parametros!$H$9:$M$15,6,0))</f>
        <v>0.18867924528301885</v>
      </c>
      <c r="G37" s="118"/>
      <c r="H37" s="114"/>
      <c r="I37" s="118">
        <v>0</v>
      </c>
      <c r="J37" s="126">
        <f>tblPlanoEstudos[[#This Row],[Tempo (min)]]/60</f>
        <v>0</v>
      </c>
      <c r="K37" s="118"/>
      <c r="L37" s="114">
        <f>IF(K37="",L36,L36+K37/(150*4)*VLOOKUP(G37,Parametros!$I$2:$K$4,3,0))</f>
        <v>3.7619047619047614E-2</v>
      </c>
      <c r="M37" s="119"/>
      <c r="U37" s="3"/>
    </row>
    <row r="38" spans="1:21" x14ac:dyDescent="0.25">
      <c r="A38" s="117" t="s">
        <v>1110</v>
      </c>
      <c r="B38" s="110">
        <f t="shared" si="0"/>
        <v>42804</v>
      </c>
      <c r="C38" s="111">
        <f>IF(tblPlanoEstudos[[#This Row],[Data]]=B37,"",WEEKDAY(B38))</f>
        <v>6</v>
      </c>
      <c r="D38" s="111" t="str">
        <f>VLOOKUP(WEEKDAY(tblPlanoEstudos[[#This Row],[Data]]),Parametros!$H$9:$I$15,2,0)</f>
        <v>sexta</v>
      </c>
      <c r="E38" s="112">
        <f>IF(G38="","",(F38-F37)/VLOOKUP(G38,Parametros!$I$2:$K$4,3,0)*4*150)</f>
        <v>7.9245283018867907</v>
      </c>
      <c r="F38" s="114">
        <f>IF(tblPlanoEstudos[[#This Row],[Data]]=B37,F37,F37+VLOOKUP(C38,Parametros!$H$9:$M$15,6,0))</f>
        <v>0.19622641509433961</v>
      </c>
      <c r="G38" s="118" t="s">
        <v>1084</v>
      </c>
      <c r="H38" s="114" t="s">
        <v>77</v>
      </c>
      <c r="I38" s="118">
        <v>280.2</v>
      </c>
      <c r="J38" s="126">
        <f>tblPlanoEstudos[[#This Row],[Tempo (min)]]/60</f>
        <v>4.67</v>
      </c>
      <c r="K38" s="118">
        <v>16.5</v>
      </c>
      <c r="L38" s="114">
        <f>IF(K38="",L37,L37+K38/(150*4)*VLOOKUP(G38,Parametros!$I$2:$K$4,3,0))</f>
        <v>5.333333333333333E-2</v>
      </c>
      <c r="M38" s="119"/>
      <c r="U38" s="3"/>
    </row>
    <row r="39" spans="1:21" x14ac:dyDescent="0.25">
      <c r="A39" s="117" t="s">
        <v>1110</v>
      </c>
      <c r="B39" s="110">
        <f t="shared" si="0"/>
        <v>42805</v>
      </c>
      <c r="C39" s="111">
        <f>IF(tblPlanoEstudos[[#This Row],[Data]]=B38,"",WEEKDAY(B39))</f>
        <v>7</v>
      </c>
      <c r="D39" s="111" t="str">
        <f>VLOOKUP(WEEKDAY(tblPlanoEstudos[[#This Row],[Data]]),Parametros!$H$9:$I$15,2,0)</f>
        <v>sábado</v>
      </c>
      <c r="E39" s="112">
        <f>IF(G39="","",(F39-F38)/VLOOKUP(G39,Parametros!$I$2:$K$4,3,0)*4*150)</f>
        <v>3.9622641509433953</v>
      </c>
      <c r="F39" s="114">
        <f>IF(tblPlanoEstudos[[#This Row],[Data]]=B38,F38,F38+VLOOKUP(C39,Parametros!$H$9:$M$15,6,0))</f>
        <v>0.19999999999999998</v>
      </c>
      <c r="G39" s="118" t="s">
        <v>1084</v>
      </c>
      <c r="H39" s="114"/>
      <c r="I39" s="118">
        <v>0</v>
      </c>
      <c r="J39" s="126">
        <f>tblPlanoEstudos[[#This Row],[Tempo (min)]]/60</f>
        <v>0</v>
      </c>
      <c r="K39" s="118"/>
      <c r="L39" s="114">
        <f>IF(K39="",L38,L38+K39/(150*4)*VLOOKUP(G39,Parametros!$I$2:$K$4,3,0))</f>
        <v>5.333333333333333E-2</v>
      </c>
      <c r="M39" s="119"/>
    </row>
    <row r="40" spans="1:21" x14ac:dyDescent="0.25">
      <c r="A40" s="117" t="s">
        <v>1110</v>
      </c>
      <c r="B40" s="110">
        <f t="shared" si="0"/>
        <v>42806</v>
      </c>
      <c r="C40" s="111">
        <f>IF(tblPlanoEstudos[[#This Row],[Data]]=B39,"",WEEKDAY(B40))</f>
        <v>1</v>
      </c>
      <c r="D40" s="111" t="str">
        <f>VLOOKUP(WEEKDAY(tblPlanoEstudos[[#This Row],[Data]]),Parametros!$H$9:$I$15,2,0)</f>
        <v>domingo</v>
      </c>
      <c r="E40" s="112">
        <f>IF(G40="","",(F40-F39)/VLOOKUP(G40,Parametros!$I$2:$K$4,3,0)*4*150)</f>
        <v>3.9622641509433953</v>
      </c>
      <c r="F40" s="114">
        <f>IF(tblPlanoEstudos[[#This Row],[Data]]=B39,F39,F39+VLOOKUP(C40,Parametros!$H$9:$M$15,6,0))</f>
        <v>0.20377358490566036</v>
      </c>
      <c r="G40" s="118" t="s">
        <v>1084</v>
      </c>
      <c r="H40" s="114" t="s">
        <v>81</v>
      </c>
      <c r="I40" s="118">
        <v>199.8</v>
      </c>
      <c r="J40" s="126">
        <f>tblPlanoEstudos[[#This Row],[Tempo (min)]]/60</f>
        <v>3.33</v>
      </c>
      <c r="K40" s="118">
        <v>11</v>
      </c>
      <c r="L40" s="114">
        <f>IF(K40="",L39,L39+K40/(150*4)*VLOOKUP(G40,Parametros!$I$2:$K$4,3,0))</f>
        <v>6.3809523809523802E-2</v>
      </c>
      <c r="M40" s="119"/>
    </row>
    <row r="41" spans="1:21" x14ac:dyDescent="0.25">
      <c r="A41" s="117" t="s">
        <v>1110</v>
      </c>
      <c r="B41" s="110">
        <f t="shared" si="0"/>
        <v>42807</v>
      </c>
      <c r="C41" s="111">
        <f>IF(tblPlanoEstudos[[#This Row],[Data]]=B40,"",WEEKDAY(B41))</f>
        <v>2</v>
      </c>
      <c r="D41" s="111" t="str">
        <f>VLOOKUP(WEEKDAY(tblPlanoEstudos[[#This Row],[Data]]),Parametros!$H$9:$I$15,2,0)</f>
        <v>segunda</v>
      </c>
      <c r="E41" s="112" t="str">
        <f>IF(G41="","",(F41-F40)/VLOOKUP(G41,Parametros!$I$2:$K$4,3,0)*4*150)</f>
        <v/>
      </c>
      <c r="F41" s="114">
        <f>IF(tblPlanoEstudos[[#This Row],[Data]]=B40,F40,F40+VLOOKUP(C41,Parametros!$H$9:$M$15,6,0))</f>
        <v>0.21132075471698111</v>
      </c>
      <c r="G41" s="118"/>
      <c r="H41" s="114"/>
      <c r="I41" s="118">
        <v>0</v>
      </c>
      <c r="J41" s="126">
        <f>tblPlanoEstudos[[#This Row],[Tempo (min)]]/60</f>
        <v>0</v>
      </c>
      <c r="K41" s="118"/>
      <c r="L41" s="114">
        <f>IF(K41="",L40,L40+K41/(150*4)*VLOOKUP(G41,Parametros!$I$2:$K$4,3,0))</f>
        <v>6.3809523809523802E-2</v>
      </c>
      <c r="M41" s="119"/>
    </row>
    <row r="42" spans="1:21" x14ac:dyDescent="0.25">
      <c r="A42" s="117" t="s">
        <v>1110</v>
      </c>
      <c r="B42" s="110">
        <f t="shared" si="0"/>
        <v>42808</v>
      </c>
      <c r="C42" s="111">
        <f>IF(tblPlanoEstudos[[#This Row],[Data]]=B41,"",WEEKDAY(B42))</f>
        <v>3</v>
      </c>
      <c r="D42" s="111" t="str">
        <f>VLOOKUP(WEEKDAY(tblPlanoEstudos[[#This Row],[Data]]),Parametros!$H$9:$I$15,2,0)</f>
        <v>terça</v>
      </c>
      <c r="E42" s="112" t="str">
        <f>IF(G42="","",(F42-F41)/VLOOKUP(G42,Parametros!$I$2:$K$4,3,0)*4*150)</f>
        <v/>
      </c>
      <c r="F42" s="114">
        <f>IF(tblPlanoEstudos[[#This Row],[Data]]=B41,F41,F41+VLOOKUP(C42,Parametros!$H$9:$M$15,6,0))</f>
        <v>0.21886792452830187</v>
      </c>
      <c r="G42" s="118"/>
      <c r="H42" s="114"/>
      <c r="I42" s="118">
        <v>0</v>
      </c>
      <c r="J42" s="126">
        <f>tblPlanoEstudos[[#This Row],[Tempo (min)]]/60</f>
        <v>0</v>
      </c>
      <c r="K42" s="118"/>
      <c r="L42" s="114">
        <f>IF(K42="",L41,L41+K42/(150*4)*VLOOKUP(G42,Parametros!$I$2:$K$4,3,0))</f>
        <v>6.3809523809523802E-2</v>
      </c>
      <c r="M42" s="119"/>
    </row>
    <row r="43" spans="1:21" x14ac:dyDescent="0.25">
      <c r="A43" s="117" t="s">
        <v>1110</v>
      </c>
      <c r="B43" s="110">
        <f t="shared" si="0"/>
        <v>42809</v>
      </c>
      <c r="C43" s="111">
        <f>IF(tblPlanoEstudos[[#This Row],[Data]]=B42,"",WEEKDAY(B43))</f>
        <v>4</v>
      </c>
      <c r="D43" s="111" t="str">
        <f>VLOOKUP(WEEKDAY(tblPlanoEstudos[[#This Row],[Data]]),Parametros!$H$9:$I$15,2,0)</f>
        <v>quarta</v>
      </c>
      <c r="E43" s="112" t="str">
        <f>IF(G43="","",(F43-F42)/VLOOKUP(G43,Parametros!$I$2:$K$4,3,0)*4*150)</f>
        <v/>
      </c>
      <c r="F43" s="114">
        <f>IF(tblPlanoEstudos[[#This Row],[Data]]=B42,F42,F42+VLOOKUP(C43,Parametros!$H$9:$M$15,6,0))</f>
        <v>0.22264150943396224</v>
      </c>
      <c r="G43" s="118"/>
      <c r="H43" s="114"/>
      <c r="I43" s="118">
        <v>0</v>
      </c>
      <c r="J43" s="126">
        <f>tblPlanoEstudos[[#This Row],[Tempo (min)]]/60</f>
        <v>0</v>
      </c>
      <c r="K43" s="118"/>
      <c r="L43" s="114">
        <f>IF(K43="",L42,L42+K43/(150*4)*VLOOKUP(G43,Parametros!$I$2:$K$4,3,0))</f>
        <v>6.3809523809523802E-2</v>
      </c>
      <c r="M43" s="119"/>
    </row>
    <row r="44" spans="1:21" x14ac:dyDescent="0.25">
      <c r="A44" s="117" t="s">
        <v>1110</v>
      </c>
      <c r="B44" s="110">
        <f t="shared" si="0"/>
        <v>42810</v>
      </c>
      <c r="C44" s="111">
        <f>IF(tblPlanoEstudos[[#This Row],[Data]]=B43,"",WEEKDAY(B44))</f>
        <v>5</v>
      </c>
      <c r="D44" s="111" t="str">
        <f>VLOOKUP(WEEKDAY(tblPlanoEstudos[[#This Row],[Data]]),Parametros!$H$9:$I$15,2,0)</f>
        <v>quinta</v>
      </c>
      <c r="E44" s="112" t="str">
        <f>IF(G44="","",(F44-F43)/VLOOKUP(G44,Parametros!$I$2:$K$4,3,0)*4*150)</f>
        <v/>
      </c>
      <c r="F44" s="114">
        <f>IF(tblPlanoEstudos[[#This Row],[Data]]=B43,F43,F43+VLOOKUP(C44,Parametros!$H$9:$M$15,6,0))</f>
        <v>0.22641509433962262</v>
      </c>
      <c r="G44" s="118"/>
      <c r="H44" s="114"/>
      <c r="I44" s="118">
        <v>0</v>
      </c>
      <c r="J44" s="126">
        <f>tblPlanoEstudos[[#This Row],[Tempo (min)]]/60</f>
        <v>0</v>
      </c>
      <c r="K44" s="118"/>
      <c r="L44" s="114">
        <f>IF(K44="",L43,L43+K44/(150*4)*VLOOKUP(G44,Parametros!$I$2:$K$4,3,0))</f>
        <v>6.3809523809523802E-2</v>
      </c>
      <c r="M44" s="119"/>
    </row>
    <row r="45" spans="1:21" x14ac:dyDescent="0.25">
      <c r="A45" s="117" t="s">
        <v>1110</v>
      </c>
      <c r="B45" s="110">
        <f t="shared" si="0"/>
        <v>42811</v>
      </c>
      <c r="C45" s="111">
        <f>IF(tblPlanoEstudos[[#This Row],[Data]]=B44,"",WEEKDAY(B45))</f>
        <v>6</v>
      </c>
      <c r="D45" s="111" t="str">
        <f>VLOOKUP(WEEKDAY(tblPlanoEstudos[[#This Row],[Data]]),Parametros!$H$9:$I$15,2,0)</f>
        <v>sexta</v>
      </c>
      <c r="E45" s="112" t="str">
        <f>IF(G45="","",(F45-F44)/VLOOKUP(G45,Parametros!$I$2:$K$4,3,0)*4*150)</f>
        <v/>
      </c>
      <c r="F45" s="114">
        <f>IF(tblPlanoEstudos[[#This Row],[Data]]=B44,F44,F44+VLOOKUP(C45,Parametros!$H$9:$M$15,6,0))</f>
        <v>0.23396226415094337</v>
      </c>
      <c r="G45" s="118"/>
      <c r="H45" s="114"/>
      <c r="I45" s="118">
        <v>0</v>
      </c>
      <c r="J45" s="126">
        <f>tblPlanoEstudos[[#This Row],[Tempo (min)]]/60</f>
        <v>0</v>
      </c>
      <c r="K45" s="118"/>
      <c r="L45" s="114">
        <f>IF(K45="",L44,L44+K45/(150*4)*VLOOKUP(G45,Parametros!$I$2:$K$4,3,0))</f>
        <v>6.3809523809523802E-2</v>
      </c>
      <c r="M45" s="119"/>
    </row>
    <row r="46" spans="1:21" x14ac:dyDescent="0.25">
      <c r="A46" s="117" t="s">
        <v>1110</v>
      </c>
      <c r="B46" s="110">
        <f t="shared" si="0"/>
        <v>42812</v>
      </c>
      <c r="C46" s="111">
        <f>IF(tblPlanoEstudos[[#This Row],[Data]]=B45,"",WEEKDAY(B46))</f>
        <v>7</v>
      </c>
      <c r="D46" s="111" t="str">
        <f>VLOOKUP(WEEKDAY(tblPlanoEstudos[[#This Row],[Data]]),Parametros!$H$9:$I$15,2,0)</f>
        <v>sábado</v>
      </c>
      <c r="E46" s="112" t="str">
        <f>IF(G46="","",(F46-F45)/VLOOKUP(G46,Parametros!$I$2:$K$4,3,0)*4*150)</f>
        <v/>
      </c>
      <c r="F46" s="114">
        <f>IF(tblPlanoEstudos[[#This Row],[Data]]=B45,F45,F45+VLOOKUP(C46,Parametros!$H$9:$M$15,6,0))</f>
        <v>0.23773584905660375</v>
      </c>
      <c r="G46" s="118"/>
      <c r="H46" s="114"/>
      <c r="I46" s="118">
        <v>0</v>
      </c>
      <c r="J46" s="126">
        <f>tblPlanoEstudos[[#This Row],[Tempo (min)]]/60</f>
        <v>0</v>
      </c>
      <c r="K46" s="118"/>
      <c r="L46" s="114">
        <f>IF(K46="",L45,L45+K46/(150*4)*VLOOKUP(G46,Parametros!$I$2:$K$4,3,0))</f>
        <v>6.3809523809523802E-2</v>
      </c>
      <c r="M46" s="119"/>
    </row>
    <row r="47" spans="1:21" x14ac:dyDescent="0.25">
      <c r="A47" s="117" t="s">
        <v>1110</v>
      </c>
      <c r="B47" s="110">
        <f t="shared" si="0"/>
        <v>42813</v>
      </c>
      <c r="C47" s="111">
        <f>IF(tblPlanoEstudos[[#This Row],[Data]]=B46,"",WEEKDAY(B47))</f>
        <v>1</v>
      </c>
      <c r="D47" s="111" t="str">
        <f>VLOOKUP(WEEKDAY(tblPlanoEstudos[[#This Row],[Data]]),Parametros!$H$9:$I$15,2,0)</f>
        <v>domingo</v>
      </c>
      <c r="E47" s="112" t="str">
        <f>IF(G47="","",(F47-F46)/VLOOKUP(G47,Parametros!$I$2:$K$4,3,0)*4*150)</f>
        <v/>
      </c>
      <c r="F47" s="114">
        <f>IF(tblPlanoEstudos[[#This Row],[Data]]=B46,F46,F46+VLOOKUP(C47,Parametros!$H$9:$M$15,6,0))</f>
        <v>0.24150943396226413</v>
      </c>
      <c r="G47" s="118"/>
      <c r="H47" s="114"/>
      <c r="I47" s="118">
        <v>0</v>
      </c>
      <c r="J47" s="126">
        <f>tblPlanoEstudos[[#This Row],[Tempo (min)]]/60</f>
        <v>0</v>
      </c>
      <c r="K47" s="118"/>
      <c r="L47" s="114">
        <f>IF(K47="",L46,L46+K47/(150*4)*VLOOKUP(G47,Parametros!$I$2:$K$4,3,0))</f>
        <v>6.3809523809523802E-2</v>
      </c>
      <c r="M47" s="119"/>
    </row>
    <row r="48" spans="1:21" x14ac:dyDescent="0.25">
      <c r="A48" s="117" t="s">
        <v>1110</v>
      </c>
      <c r="B48" s="110">
        <f t="shared" si="0"/>
        <v>42814</v>
      </c>
      <c r="C48" s="111">
        <f>IF(tblPlanoEstudos[[#This Row],[Data]]=B47,"",WEEKDAY(B48))</f>
        <v>2</v>
      </c>
      <c r="D48" s="111" t="str">
        <f>VLOOKUP(WEEKDAY(tblPlanoEstudos[[#This Row],[Data]]),Parametros!$H$9:$I$15,2,0)</f>
        <v>segunda</v>
      </c>
      <c r="E48" s="112" t="str">
        <f>IF(G48="","",(F48-F47)/VLOOKUP(G48,Parametros!$I$2:$K$4,3,0)*4*150)</f>
        <v/>
      </c>
      <c r="F48" s="114">
        <f>IF(tblPlanoEstudos[[#This Row],[Data]]=B47,F47,F47+VLOOKUP(C48,Parametros!$H$9:$M$15,6,0))</f>
        <v>0.24905660377358488</v>
      </c>
      <c r="G48" s="118"/>
      <c r="H48" s="114"/>
      <c r="I48" s="118">
        <v>0</v>
      </c>
      <c r="J48" s="126">
        <f>tblPlanoEstudos[[#This Row],[Tempo (min)]]/60</f>
        <v>0</v>
      </c>
      <c r="K48" s="118"/>
      <c r="L48" s="114">
        <f>IF(K48="",L47,L47+K48/(150*4)*VLOOKUP(G48,Parametros!$I$2:$K$4,3,0))</f>
        <v>6.3809523809523802E-2</v>
      </c>
      <c r="M48" s="119"/>
    </row>
    <row r="49" spans="1:13" x14ac:dyDescent="0.25">
      <c r="A49" s="117" t="s">
        <v>1110</v>
      </c>
      <c r="B49" s="110">
        <f t="shared" si="0"/>
        <v>42815</v>
      </c>
      <c r="C49" s="111">
        <f>IF(tblPlanoEstudos[[#This Row],[Data]]=B48,"",WEEKDAY(B49))</f>
        <v>3</v>
      </c>
      <c r="D49" s="111" t="str">
        <f>VLOOKUP(WEEKDAY(tblPlanoEstudos[[#This Row],[Data]]),Parametros!$H$9:$I$15,2,0)</f>
        <v>terça</v>
      </c>
      <c r="E49" s="112" t="str">
        <f>IF(G49="","",(F49-F48)/VLOOKUP(G49,Parametros!$I$2:$K$4,3,0)*4*150)</f>
        <v/>
      </c>
      <c r="F49" s="114">
        <f>IF(tblPlanoEstudos[[#This Row],[Data]]=B48,F48,F48+VLOOKUP(C49,Parametros!$H$9:$M$15,6,0))</f>
        <v>0.25660377358490566</v>
      </c>
      <c r="G49" s="118"/>
      <c r="H49" s="114"/>
      <c r="I49" s="118">
        <v>0</v>
      </c>
      <c r="J49" s="126">
        <f>tblPlanoEstudos[[#This Row],[Tempo (min)]]/60</f>
        <v>0</v>
      </c>
      <c r="K49" s="118"/>
      <c r="L49" s="114">
        <f>IF(K49="",L48,L48+K49/(150*4)*VLOOKUP(G49,Parametros!$I$2:$K$4,3,0))</f>
        <v>6.3809523809523802E-2</v>
      </c>
      <c r="M49" s="119"/>
    </row>
    <row r="50" spans="1:13" x14ac:dyDescent="0.25">
      <c r="A50" s="117" t="s">
        <v>1110</v>
      </c>
      <c r="B50" s="110">
        <f t="shared" si="0"/>
        <v>42816</v>
      </c>
      <c r="C50" s="111">
        <f>IF(tblPlanoEstudos[[#This Row],[Data]]=B49,"",WEEKDAY(B50))</f>
        <v>4</v>
      </c>
      <c r="D50" s="111" t="str">
        <f>VLOOKUP(WEEKDAY(tblPlanoEstudos[[#This Row],[Data]]),Parametros!$H$9:$I$15,2,0)</f>
        <v>quarta</v>
      </c>
      <c r="E50" s="112" t="str">
        <f>IF(G50="","",(F50-F49)/VLOOKUP(G50,Parametros!$I$2:$K$4,3,0)*4*150)</f>
        <v/>
      </c>
      <c r="F50" s="114">
        <f>IF(tblPlanoEstudos[[#This Row],[Data]]=B49,F49,F49+VLOOKUP(C50,Parametros!$H$9:$M$15,6,0))</f>
        <v>0.26037735849056604</v>
      </c>
      <c r="G50" s="118"/>
      <c r="H50" s="114"/>
      <c r="I50" s="118">
        <v>0</v>
      </c>
      <c r="J50" s="126">
        <f>tblPlanoEstudos[[#This Row],[Tempo (min)]]/60</f>
        <v>0</v>
      </c>
      <c r="K50" s="118"/>
      <c r="L50" s="114">
        <f>IF(K50="",L49,L49+K50/(150*4)*VLOOKUP(G50,Parametros!$I$2:$K$4,3,0))</f>
        <v>6.3809523809523802E-2</v>
      </c>
      <c r="M50" s="119"/>
    </row>
    <row r="51" spans="1:13" x14ac:dyDescent="0.25">
      <c r="A51" s="117" t="s">
        <v>1110</v>
      </c>
      <c r="B51" s="110">
        <f t="shared" si="0"/>
        <v>42817</v>
      </c>
      <c r="C51" s="111">
        <f>IF(tblPlanoEstudos[[#This Row],[Data]]=B50,"",WEEKDAY(B51))</f>
        <v>5</v>
      </c>
      <c r="D51" s="111" t="str">
        <f>VLOOKUP(WEEKDAY(tblPlanoEstudos[[#This Row],[Data]]),Parametros!$H$9:$I$15,2,0)</f>
        <v>quinta</v>
      </c>
      <c r="E51" s="112" t="str">
        <f>IF(G51="","",(F51-F50)/VLOOKUP(G51,Parametros!$I$2:$K$4,3,0)*4*150)</f>
        <v/>
      </c>
      <c r="F51" s="114">
        <f>IF(tblPlanoEstudos[[#This Row],[Data]]=B50,F50,F50+VLOOKUP(C51,Parametros!$H$9:$M$15,6,0))</f>
        <v>0.26415094339622641</v>
      </c>
      <c r="G51" s="118"/>
      <c r="H51" s="114"/>
      <c r="I51" s="118">
        <v>0</v>
      </c>
      <c r="J51" s="126">
        <f>tblPlanoEstudos[[#This Row],[Tempo (min)]]/60</f>
        <v>0</v>
      </c>
      <c r="K51" s="118"/>
      <c r="L51" s="114">
        <f>IF(K51="",L50,L50+K51/(150*4)*VLOOKUP(G51,Parametros!$I$2:$K$4,3,0))</f>
        <v>6.3809523809523802E-2</v>
      </c>
      <c r="M51" s="119"/>
    </row>
    <row r="52" spans="1:13" x14ac:dyDescent="0.25">
      <c r="A52" s="117" t="s">
        <v>1110</v>
      </c>
      <c r="B52" s="110">
        <f t="shared" si="0"/>
        <v>42818</v>
      </c>
      <c r="C52" s="111">
        <f>IF(tblPlanoEstudos[[#This Row],[Data]]=B51,"",WEEKDAY(B52))</f>
        <v>6</v>
      </c>
      <c r="D52" s="111" t="str">
        <f>VLOOKUP(WEEKDAY(tblPlanoEstudos[[#This Row],[Data]]),Parametros!$H$9:$I$15,2,0)</f>
        <v>sexta</v>
      </c>
      <c r="E52" s="112" t="str">
        <f>IF(G52="","",(F52-F51)/VLOOKUP(G52,Parametros!$I$2:$K$4,3,0)*4*150)</f>
        <v/>
      </c>
      <c r="F52" s="114">
        <f>IF(tblPlanoEstudos[[#This Row],[Data]]=B51,F51,F51+VLOOKUP(C52,Parametros!$H$9:$M$15,6,0))</f>
        <v>0.27169811320754716</v>
      </c>
      <c r="G52" s="118"/>
      <c r="H52" s="114"/>
      <c r="I52" s="118">
        <v>0</v>
      </c>
      <c r="J52" s="126">
        <f>tblPlanoEstudos[[#This Row],[Tempo (min)]]/60</f>
        <v>0</v>
      </c>
      <c r="K52" s="118"/>
      <c r="L52" s="114">
        <f>IF(K52="",L51,L51+K52/(150*4)*VLOOKUP(G52,Parametros!$I$2:$K$4,3,0))</f>
        <v>6.3809523809523802E-2</v>
      </c>
      <c r="M52" s="119"/>
    </row>
    <row r="53" spans="1:13" x14ac:dyDescent="0.25">
      <c r="A53" s="117" t="s">
        <v>1110</v>
      </c>
      <c r="B53" s="110">
        <f t="shared" si="0"/>
        <v>42819</v>
      </c>
      <c r="C53" s="111">
        <f>IF(tblPlanoEstudos[[#This Row],[Data]]=B52,"",WEEKDAY(B53))</f>
        <v>7</v>
      </c>
      <c r="D53" s="111" t="str">
        <f>VLOOKUP(WEEKDAY(tblPlanoEstudos[[#This Row],[Data]]),Parametros!$H$9:$I$15,2,0)</f>
        <v>sábado</v>
      </c>
      <c r="E53" s="112" t="str">
        <f>IF(G53="","",(F53-F52)/VLOOKUP(G53,Parametros!$I$2:$K$4,3,0)*4*150)</f>
        <v/>
      </c>
      <c r="F53" s="114">
        <f>IF(tblPlanoEstudos[[#This Row],[Data]]=B52,F52,F52+VLOOKUP(C53,Parametros!$H$9:$M$15,6,0))</f>
        <v>0.27547169811320754</v>
      </c>
      <c r="G53" s="118"/>
      <c r="H53" s="114"/>
      <c r="I53" s="118">
        <v>0</v>
      </c>
      <c r="J53" s="126">
        <f>tblPlanoEstudos[[#This Row],[Tempo (min)]]/60</f>
        <v>0</v>
      </c>
      <c r="K53" s="118"/>
      <c r="L53" s="114">
        <f>IF(K53="",L52,L52+K53/(150*4)*VLOOKUP(G53,Parametros!$I$2:$K$4,3,0))</f>
        <v>6.3809523809523802E-2</v>
      </c>
      <c r="M53" s="119"/>
    </row>
    <row r="54" spans="1:13" x14ac:dyDescent="0.25">
      <c r="A54" s="117" t="s">
        <v>1110</v>
      </c>
      <c r="B54" s="110">
        <f t="shared" si="0"/>
        <v>42820</v>
      </c>
      <c r="C54" s="111">
        <f>IF(tblPlanoEstudos[[#This Row],[Data]]=B53,"",WEEKDAY(B54))</f>
        <v>1</v>
      </c>
      <c r="D54" s="111" t="str">
        <f>VLOOKUP(WEEKDAY(tblPlanoEstudos[[#This Row],[Data]]),Parametros!$H$9:$I$15,2,0)</f>
        <v>domingo</v>
      </c>
      <c r="E54" s="112" t="str">
        <f>IF(G54="","",(F54-F53)/VLOOKUP(G54,Parametros!$I$2:$K$4,3,0)*4*150)</f>
        <v/>
      </c>
      <c r="F54" s="114">
        <f>IF(tblPlanoEstudos[[#This Row],[Data]]=B53,F53,F53+VLOOKUP(C54,Parametros!$H$9:$M$15,6,0))</f>
        <v>0.27924528301886792</v>
      </c>
      <c r="G54" s="118"/>
      <c r="H54" s="114"/>
      <c r="I54" s="118">
        <v>0</v>
      </c>
      <c r="J54" s="126">
        <f>tblPlanoEstudos[[#This Row],[Tempo (min)]]/60</f>
        <v>0</v>
      </c>
      <c r="K54" s="118"/>
      <c r="L54" s="114">
        <f>IF(K54="",L53,L53+K54/(150*4)*VLOOKUP(G54,Parametros!$I$2:$K$4,3,0))</f>
        <v>6.3809523809523802E-2</v>
      </c>
      <c r="M54" s="119"/>
    </row>
    <row r="55" spans="1:13" x14ac:dyDescent="0.25">
      <c r="A55" s="117" t="s">
        <v>1110</v>
      </c>
      <c r="B55" s="110">
        <f t="shared" si="0"/>
        <v>42821</v>
      </c>
      <c r="C55" s="111">
        <f>IF(tblPlanoEstudos[[#This Row],[Data]]=B54,"",WEEKDAY(B55))</f>
        <v>2</v>
      </c>
      <c r="D55" s="111" t="str">
        <f>VLOOKUP(WEEKDAY(tblPlanoEstudos[[#This Row],[Data]]),Parametros!$H$9:$I$15,2,0)</f>
        <v>segunda</v>
      </c>
      <c r="E55" s="112" t="str">
        <f>IF(G55="","",(F55-F54)/VLOOKUP(G55,Parametros!$I$2:$K$4,3,0)*4*150)</f>
        <v/>
      </c>
      <c r="F55" s="114">
        <f>IF(tblPlanoEstudos[[#This Row],[Data]]=B54,F54,F54+VLOOKUP(C55,Parametros!$H$9:$M$15,6,0))</f>
        <v>0.28679245283018867</v>
      </c>
      <c r="G55" s="118"/>
      <c r="H55" s="114"/>
      <c r="I55" s="118">
        <v>0</v>
      </c>
      <c r="J55" s="126">
        <f>tblPlanoEstudos[[#This Row],[Tempo (min)]]/60</f>
        <v>0</v>
      </c>
      <c r="K55" s="118"/>
      <c r="L55" s="114">
        <f>IF(K55="",L54,L54+K55/(150*4)*VLOOKUP(G55,Parametros!$I$2:$K$4,3,0))</f>
        <v>6.3809523809523802E-2</v>
      </c>
      <c r="M55" s="119"/>
    </row>
    <row r="56" spans="1:13" x14ac:dyDescent="0.25">
      <c r="A56" s="117" t="s">
        <v>1110</v>
      </c>
      <c r="B56" s="110">
        <f t="shared" si="0"/>
        <v>42822</v>
      </c>
      <c r="C56" s="111">
        <f>IF(tblPlanoEstudos[[#This Row],[Data]]=B55,"",WEEKDAY(B56))</f>
        <v>3</v>
      </c>
      <c r="D56" s="111" t="str">
        <f>VLOOKUP(WEEKDAY(tblPlanoEstudos[[#This Row],[Data]]),Parametros!$H$9:$I$15,2,0)</f>
        <v>terça</v>
      </c>
      <c r="E56" s="112" t="str">
        <f>IF(G56="","",(F56-F55)/VLOOKUP(G56,Parametros!$I$2:$K$4,3,0)*4*150)</f>
        <v/>
      </c>
      <c r="F56" s="114">
        <f>IF(tblPlanoEstudos[[#This Row],[Data]]=B55,F55,F55+VLOOKUP(C56,Parametros!$H$9:$M$15,6,0))</f>
        <v>0.29433962264150942</v>
      </c>
      <c r="G56" s="118"/>
      <c r="H56" s="114"/>
      <c r="I56" s="118">
        <v>0</v>
      </c>
      <c r="J56" s="126">
        <f>tblPlanoEstudos[[#This Row],[Tempo (min)]]/60</f>
        <v>0</v>
      </c>
      <c r="K56" s="118"/>
      <c r="L56" s="114">
        <f>IF(K56="",L55,L55+K56/(150*4)*VLOOKUP(G56,Parametros!$I$2:$K$4,3,0))</f>
        <v>6.3809523809523802E-2</v>
      </c>
      <c r="M56" s="119"/>
    </row>
    <row r="57" spans="1:13" x14ac:dyDescent="0.25">
      <c r="A57" s="117" t="s">
        <v>1110</v>
      </c>
      <c r="B57" s="110">
        <f t="shared" si="0"/>
        <v>42823</v>
      </c>
      <c r="C57" s="111">
        <f>IF(tblPlanoEstudos[[#This Row],[Data]]=B56,"",WEEKDAY(B57))</f>
        <v>4</v>
      </c>
      <c r="D57" s="111" t="str">
        <f>VLOOKUP(WEEKDAY(tblPlanoEstudos[[#This Row],[Data]]),Parametros!$H$9:$I$15,2,0)</f>
        <v>quarta</v>
      </c>
      <c r="E57" s="112" t="str">
        <f>IF(G57="","",(F57-F56)/VLOOKUP(G57,Parametros!$I$2:$K$4,3,0)*4*150)</f>
        <v/>
      </c>
      <c r="F57" s="114">
        <f>IF(tblPlanoEstudos[[#This Row],[Data]]=B56,F56,F56+VLOOKUP(C57,Parametros!$H$9:$M$15,6,0))</f>
        <v>0.2981132075471698</v>
      </c>
      <c r="G57" s="118"/>
      <c r="H57" s="114"/>
      <c r="I57" s="118">
        <v>0</v>
      </c>
      <c r="J57" s="126">
        <f>tblPlanoEstudos[[#This Row],[Tempo (min)]]/60</f>
        <v>0</v>
      </c>
      <c r="K57" s="118"/>
      <c r="L57" s="114">
        <f>IF(K57="",L56,L56+K57/(150*4)*VLOOKUP(G57,Parametros!$I$2:$K$4,3,0))</f>
        <v>6.3809523809523802E-2</v>
      </c>
      <c r="M57" s="119"/>
    </row>
    <row r="58" spans="1:13" x14ac:dyDescent="0.25">
      <c r="A58" s="117" t="s">
        <v>1110</v>
      </c>
      <c r="B58" s="110">
        <f t="shared" si="0"/>
        <v>42824</v>
      </c>
      <c r="C58" s="111">
        <f>IF(tblPlanoEstudos[[#This Row],[Data]]=B57,"",WEEKDAY(B58))</f>
        <v>5</v>
      </c>
      <c r="D58" s="111" t="str">
        <f>VLOOKUP(WEEKDAY(tblPlanoEstudos[[#This Row],[Data]]),Parametros!$H$9:$I$15,2,0)</f>
        <v>quinta</v>
      </c>
      <c r="E58" s="112" t="str">
        <f>IF(G58="","",(F58-F57)/VLOOKUP(G58,Parametros!$I$2:$K$4,3,0)*4*150)</f>
        <v/>
      </c>
      <c r="F58" s="114">
        <f>IF(tblPlanoEstudos[[#This Row],[Data]]=B57,F57,F57+VLOOKUP(C58,Parametros!$H$9:$M$15,6,0))</f>
        <v>0.30188679245283018</v>
      </c>
      <c r="G58" s="118"/>
      <c r="H58" s="114"/>
      <c r="I58" s="118">
        <v>0</v>
      </c>
      <c r="J58" s="126">
        <f>tblPlanoEstudos[[#This Row],[Tempo (min)]]/60</f>
        <v>0</v>
      </c>
      <c r="K58" s="118"/>
      <c r="L58" s="114">
        <f>IF(K58="",L57,L57+K58/(150*4)*VLOOKUP(G58,Parametros!$I$2:$K$4,3,0))</f>
        <v>6.3809523809523802E-2</v>
      </c>
      <c r="M58" s="119"/>
    </row>
    <row r="59" spans="1:13" x14ac:dyDescent="0.25">
      <c r="A59" s="117" t="s">
        <v>1110</v>
      </c>
      <c r="B59" s="110">
        <f t="shared" si="0"/>
        <v>42825</v>
      </c>
      <c r="C59" s="111">
        <f>IF(tblPlanoEstudos[[#This Row],[Data]]=B58,"",WEEKDAY(B59))</f>
        <v>6</v>
      </c>
      <c r="D59" s="111" t="str">
        <f>VLOOKUP(WEEKDAY(tblPlanoEstudos[[#This Row],[Data]]),Parametros!$H$9:$I$15,2,0)</f>
        <v>sexta</v>
      </c>
      <c r="E59" s="112" t="str">
        <f>IF(G59="","",(F59-F58)/VLOOKUP(G59,Parametros!$I$2:$K$4,3,0)*4*150)</f>
        <v/>
      </c>
      <c r="F59" s="114">
        <f>IF(tblPlanoEstudos[[#This Row],[Data]]=B58,F58,F58+VLOOKUP(C59,Parametros!$H$9:$M$15,6,0))</f>
        <v>0.30943396226415093</v>
      </c>
      <c r="G59" s="118"/>
      <c r="H59" s="114"/>
      <c r="I59" s="118">
        <v>0</v>
      </c>
      <c r="J59" s="126">
        <f>tblPlanoEstudos[[#This Row],[Tempo (min)]]/60</f>
        <v>0</v>
      </c>
      <c r="K59" s="118"/>
      <c r="L59" s="114">
        <f>IF(K59="",L58,L58+K59/(150*4)*VLOOKUP(G59,Parametros!$I$2:$K$4,3,0))</f>
        <v>6.3809523809523802E-2</v>
      </c>
      <c r="M59" s="119"/>
    </row>
    <row r="60" spans="1:13" x14ac:dyDescent="0.25">
      <c r="A60" s="117" t="s">
        <v>1110</v>
      </c>
      <c r="B60" s="110">
        <f t="shared" si="0"/>
        <v>42826</v>
      </c>
      <c r="C60" s="111">
        <f>IF(tblPlanoEstudos[[#This Row],[Data]]=B59,"",WEEKDAY(B60))</f>
        <v>7</v>
      </c>
      <c r="D60" s="111" t="str">
        <f>VLOOKUP(WEEKDAY(tblPlanoEstudos[[#This Row],[Data]]),Parametros!$H$9:$I$15,2,0)</f>
        <v>sábado</v>
      </c>
      <c r="E60" s="112" t="str">
        <f>IF(G60="","",(F60-F59)/VLOOKUP(G60,Parametros!$I$2:$K$4,3,0)*4*150)</f>
        <v/>
      </c>
      <c r="F60" s="114">
        <f>IF(tblPlanoEstudos[[#This Row],[Data]]=B59,F59,F59+VLOOKUP(C60,Parametros!$H$9:$M$15,6,0))</f>
        <v>0.31320754716981131</v>
      </c>
      <c r="G60" s="118"/>
      <c r="H60" s="114"/>
      <c r="I60" s="118">
        <v>0</v>
      </c>
      <c r="J60" s="126">
        <f>tblPlanoEstudos[[#This Row],[Tempo (min)]]/60</f>
        <v>0</v>
      </c>
      <c r="K60" s="118"/>
      <c r="L60" s="114">
        <f>IF(K60="",L59,L59+K60/(150*4)*VLOOKUP(G60,Parametros!$I$2:$K$4,3,0))</f>
        <v>6.3809523809523802E-2</v>
      </c>
      <c r="M60" s="119"/>
    </row>
    <row r="61" spans="1:13" x14ac:dyDescent="0.25">
      <c r="A61" s="117" t="s">
        <v>1110</v>
      </c>
      <c r="B61" s="110">
        <f t="shared" si="0"/>
        <v>42827</v>
      </c>
      <c r="C61" s="111">
        <f>IF(tblPlanoEstudos[[#This Row],[Data]]=B60,"",WEEKDAY(B61))</f>
        <v>1</v>
      </c>
      <c r="D61" s="111" t="str">
        <f>VLOOKUP(WEEKDAY(tblPlanoEstudos[[#This Row],[Data]]),Parametros!$H$9:$I$15,2,0)</f>
        <v>domingo</v>
      </c>
      <c r="E61" s="112" t="str">
        <f>IF(G61="","",(F61-F60)/VLOOKUP(G61,Parametros!$I$2:$K$4,3,0)*4*150)</f>
        <v/>
      </c>
      <c r="F61" s="114">
        <f>IF(tblPlanoEstudos[[#This Row],[Data]]=B60,F60,F60+VLOOKUP(C61,Parametros!$H$9:$M$15,6,0))</f>
        <v>0.31698113207547168</v>
      </c>
      <c r="G61" s="118"/>
      <c r="H61" s="114"/>
      <c r="I61" s="118">
        <v>0</v>
      </c>
      <c r="J61" s="126">
        <f>tblPlanoEstudos[[#This Row],[Tempo (min)]]/60</f>
        <v>0</v>
      </c>
      <c r="K61" s="118"/>
      <c r="L61" s="114">
        <f>IF(K61="",L60,L60+K61/(150*4)*VLOOKUP(G61,Parametros!$I$2:$K$4,3,0))</f>
        <v>6.3809523809523802E-2</v>
      </c>
      <c r="M61" s="119"/>
    </row>
    <row r="62" spans="1:13" x14ac:dyDescent="0.25">
      <c r="A62" s="117" t="s">
        <v>1110</v>
      </c>
      <c r="B62" s="110">
        <f t="shared" si="0"/>
        <v>42828</v>
      </c>
      <c r="C62" s="111">
        <f>IF(tblPlanoEstudos[[#This Row],[Data]]=B61,"",WEEKDAY(B62))</f>
        <v>2</v>
      </c>
      <c r="D62" s="111" t="str">
        <f>VLOOKUP(WEEKDAY(tblPlanoEstudos[[#This Row],[Data]]),Parametros!$H$9:$I$15,2,0)</f>
        <v>segunda</v>
      </c>
      <c r="E62" s="112">
        <f>IF(G62="","",(F62-F61)/VLOOKUP(G62,Parametros!$I$2:$K$4,3,0)*4*150)</f>
        <v>7.9245283018867907</v>
      </c>
      <c r="F62" s="114">
        <f>IF(tblPlanoEstudos[[#This Row],[Data]]=B61,F61,F61+VLOOKUP(C62,Parametros!$H$9:$M$15,6,0))</f>
        <v>0.32452830188679244</v>
      </c>
      <c r="G62" s="118" t="s">
        <v>1084</v>
      </c>
      <c r="H62" s="114" t="s">
        <v>77</v>
      </c>
      <c r="I62" s="118">
        <v>225</v>
      </c>
      <c r="J62" s="126">
        <f>tblPlanoEstudos[[#This Row],[Tempo (min)]]/60</f>
        <v>3.75</v>
      </c>
      <c r="K62" s="118"/>
      <c r="L62" s="114">
        <f>IF(K62="",L61,L61+K62/(150*4)*VLOOKUP(G62,Parametros!$I$2:$K$4,3,0))</f>
        <v>6.3809523809523802E-2</v>
      </c>
      <c r="M62" s="119"/>
    </row>
    <row r="63" spans="1:13" x14ac:dyDescent="0.25">
      <c r="A63" s="117" t="s">
        <v>1110</v>
      </c>
      <c r="B63" s="110">
        <f>B62+1</f>
        <v>42829</v>
      </c>
      <c r="C63" s="111">
        <f>IF(tblPlanoEstudos[[#This Row],[Data]]=B62,"",WEEKDAY(B63))</f>
        <v>3</v>
      </c>
      <c r="D63" s="111" t="str">
        <f>VLOOKUP(WEEKDAY(tblPlanoEstudos[[#This Row],[Data]]),Parametros!$H$9:$I$15,2,0)</f>
        <v>terça</v>
      </c>
      <c r="E63" s="112">
        <f>IF(G63="","",(F63-F62)/VLOOKUP(G63,Parametros!$I$2:$K$4,3,0)*4*150)</f>
        <v>7.9245283018867907</v>
      </c>
      <c r="F63" s="114">
        <f>IF(tblPlanoEstudos[[#This Row],[Data]]=B62,F62,F62+VLOOKUP(C63,Parametros!$H$9:$M$15,6,0))</f>
        <v>0.33207547169811319</v>
      </c>
      <c r="G63" s="118" t="s">
        <v>1084</v>
      </c>
      <c r="H63" s="114" t="s">
        <v>81</v>
      </c>
      <c r="I63" s="118">
        <v>150</v>
      </c>
      <c r="J63" s="126">
        <f>tblPlanoEstudos[[#This Row],[Tempo (min)]]/60</f>
        <v>2.5</v>
      </c>
      <c r="K63" s="118">
        <v>2</v>
      </c>
      <c r="L63" s="114">
        <f>IF(K63="",L62,L62+K63/(150*4)*VLOOKUP(G63,Parametros!$I$2:$K$4,3,0))</f>
        <v>6.5714285714285711E-2</v>
      </c>
      <c r="M63" s="119"/>
    </row>
    <row r="64" spans="1:13" x14ac:dyDescent="0.25">
      <c r="A64" s="117" t="s">
        <v>1110</v>
      </c>
      <c r="B64" s="110">
        <f>B62+1</f>
        <v>42829</v>
      </c>
      <c r="C64" s="111" t="str">
        <f>IF(tblPlanoEstudos[[#This Row],[Data]]=B63,"",WEEKDAY(B64))</f>
        <v/>
      </c>
      <c r="D64" s="111" t="str">
        <f>VLOOKUP(WEEKDAY(tblPlanoEstudos[[#This Row],[Data]]),Parametros!$H$9:$I$15,2,0)</f>
        <v>terça</v>
      </c>
      <c r="E64" s="112"/>
      <c r="F64" s="114">
        <f>IF(tblPlanoEstudos[[#This Row],[Data]]=B63,F63,F63+VLOOKUP(C64,Parametros!$H$9:$M$15,6,0))</f>
        <v>0.33207547169811319</v>
      </c>
      <c r="G64" s="118" t="s">
        <v>1084</v>
      </c>
      <c r="H64" s="114" t="s">
        <v>45</v>
      </c>
      <c r="I64" s="124">
        <v>0</v>
      </c>
      <c r="J64" s="126">
        <f>tblPlanoEstudos[[#This Row],[Tempo (min)]]/60</f>
        <v>0</v>
      </c>
      <c r="K64" s="118">
        <v>1</v>
      </c>
      <c r="L64" s="114">
        <f>IF(K64="",L63,L63+K64/(150*4)*VLOOKUP(G64,Parametros!$I$2:$K$4,3,0))</f>
        <v>6.6666666666666666E-2</v>
      </c>
      <c r="M64" s="119"/>
    </row>
    <row r="65" spans="1:13" x14ac:dyDescent="0.25">
      <c r="A65" s="117" t="s">
        <v>1110</v>
      </c>
      <c r="B65" s="110">
        <f t="shared" si="0"/>
        <v>42830</v>
      </c>
      <c r="C65" s="111">
        <f>IF(tblPlanoEstudos[[#This Row],[Data]]=B64,"",WEEKDAY(B65))</f>
        <v>4</v>
      </c>
      <c r="D65" s="111" t="str">
        <f>VLOOKUP(WEEKDAY(tblPlanoEstudos[[#This Row],[Data]]),Parametros!$H$9:$I$15,2,0)</f>
        <v>quarta</v>
      </c>
      <c r="E65" s="112">
        <f>IF(G65="","",(F65-F64)/VLOOKUP(G65,Parametros!$I$2:$K$4,3,0)*4*150)</f>
        <v>3.9622641509433953</v>
      </c>
      <c r="F65" s="114">
        <f>IF(tblPlanoEstudos[[#This Row],[Data]]=B64,F64,F64+VLOOKUP(C65,Parametros!$H$9:$M$15,6,0))</f>
        <v>0.33584905660377357</v>
      </c>
      <c r="G65" s="118" t="s">
        <v>1084</v>
      </c>
      <c r="H65" s="114" t="s">
        <v>81</v>
      </c>
      <c r="I65" s="124">
        <v>49.8</v>
      </c>
      <c r="J65" s="126">
        <f>tblPlanoEstudos[[#This Row],[Tempo (min)]]/60</f>
        <v>0.83</v>
      </c>
      <c r="K65" s="118"/>
      <c r="L65" s="114">
        <f>IF(K65="",L64,L64+K65/(150*4)*VLOOKUP(G65,Parametros!$I$2:$K$4,3,0))</f>
        <v>6.6666666666666666E-2</v>
      </c>
      <c r="M65" s="119"/>
    </row>
    <row r="66" spans="1:13" x14ac:dyDescent="0.25">
      <c r="A66" s="117" t="s">
        <v>1110</v>
      </c>
      <c r="B66" s="110">
        <f t="shared" si="0"/>
        <v>42831</v>
      </c>
      <c r="C66" s="111">
        <f>IF(tblPlanoEstudos[[#This Row],[Data]]=B65,"",WEEKDAY(B66))</f>
        <v>5</v>
      </c>
      <c r="D66" s="111" t="str">
        <f>VLOOKUP(WEEKDAY(tblPlanoEstudos[[#This Row],[Data]]),Parametros!$H$9:$I$15,2,0)</f>
        <v>quinta</v>
      </c>
      <c r="E66" s="112">
        <f>IF(G66="","",(F66-F65)/VLOOKUP(G66,Parametros!$I$2:$K$4,3,0)*4*150)</f>
        <v>3.9622641509433953</v>
      </c>
      <c r="F66" s="114">
        <f>IF(tblPlanoEstudos[[#This Row],[Data]]=B65,F65,F65+VLOOKUP(C66,Parametros!$H$9:$M$15,6,0))</f>
        <v>0.33962264150943394</v>
      </c>
      <c r="G66" s="118" t="s">
        <v>1084</v>
      </c>
      <c r="H66" s="114" t="s">
        <v>81</v>
      </c>
      <c r="I66" s="124">
        <v>100.19999999999999</v>
      </c>
      <c r="J66" s="126">
        <f>tblPlanoEstudos[[#This Row],[Tempo (min)]]/60</f>
        <v>1.6699999999999997</v>
      </c>
      <c r="K66" s="123"/>
      <c r="L66" s="114">
        <f>IF(K66="",L65,L65+K66/(150*4)*VLOOKUP(G66,Parametros!$I$2:$K$4,3,0))</f>
        <v>6.6666666666666666E-2</v>
      </c>
      <c r="M66" s="119"/>
    </row>
    <row r="67" spans="1:13" x14ac:dyDescent="0.25">
      <c r="A67" s="117" t="s">
        <v>1110</v>
      </c>
      <c r="B67" s="110">
        <f t="shared" si="0"/>
        <v>42832</v>
      </c>
      <c r="C67" s="111">
        <f>IF(tblPlanoEstudos[[#This Row],[Data]]=B66,"",WEEKDAY(B67))</f>
        <v>6</v>
      </c>
      <c r="D67" s="111" t="str">
        <f>VLOOKUP(WEEKDAY(tblPlanoEstudos[[#This Row],[Data]]),Parametros!$H$9:$I$15,2,0)</f>
        <v>sexta</v>
      </c>
      <c r="E67" s="112">
        <f>IF(G67="","",(F67-F66)/VLOOKUP(G67,Parametros!$I$2:$K$4,3,0)*4*150)</f>
        <v>7.9245283018867907</v>
      </c>
      <c r="F67" s="114">
        <f>IF(tblPlanoEstudos[[#This Row],[Data]]=B66,F66,F66+VLOOKUP(C67,Parametros!$H$9:$M$15,6,0))</f>
        <v>0.3471698113207547</v>
      </c>
      <c r="G67" s="118" t="s">
        <v>1084</v>
      </c>
      <c r="H67" s="114" t="s">
        <v>77</v>
      </c>
      <c r="I67" s="124">
        <v>150</v>
      </c>
      <c r="J67" s="126">
        <f>tblPlanoEstudos[[#This Row],[Tempo (min)]]/60</f>
        <v>2.5</v>
      </c>
      <c r="K67" s="123"/>
      <c r="L67" s="114">
        <f>IF(K67="",L66,L66+K67/(150*4)*VLOOKUP(G67,Parametros!$I$2:$K$4,3,0))</f>
        <v>6.6666666666666666E-2</v>
      </c>
      <c r="M67" s="119"/>
    </row>
    <row r="68" spans="1:13" x14ac:dyDescent="0.25">
      <c r="A68" s="117" t="s">
        <v>1110</v>
      </c>
      <c r="B68" s="110">
        <f t="shared" si="0"/>
        <v>42833</v>
      </c>
      <c r="C68" s="111">
        <f>IF(tblPlanoEstudos[[#This Row],[Data]]=B67,"",WEEKDAY(B68))</f>
        <v>7</v>
      </c>
      <c r="D68" s="111" t="str">
        <f>VLOOKUP(WEEKDAY(tblPlanoEstudos[[#This Row],[Data]]),Parametros!$H$9:$I$15,2,0)</f>
        <v>sábado</v>
      </c>
      <c r="E68" s="112" t="str">
        <f>IF(G68="","",(F68-F67)/VLOOKUP(G68,Parametros!$I$2:$K$4,3,0)*4*150)</f>
        <v/>
      </c>
      <c r="F68" s="114">
        <f>IF(tblPlanoEstudos[[#This Row],[Data]]=B67,F67,F67+VLOOKUP(C68,Parametros!$H$9:$M$15,6,0))</f>
        <v>0.35094339622641507</v>
      </c>
      <c r="G68" s="118"/>
      <c r="H68" s="114"/>
      <c r="I68" s="124">
        <v>0</v>
      </c>
      <c r="J68" s="126">
        <f>tblPlanoEstudos[[#This Row],[Tempo (min)]]/60</f>
        <v>0</v>
      </c>
      <c r="K68" s="123"/>
      <c r="L68" s="114">
        <f>IF(K68="",L67,L67+K68/(150*4)*VLOOKUP(G68,Parametros!$I$2:$K$4,3,0))</f>
        <v>6.6666666666666666E-2</v>
      </c>
      <c r="M68" s="119"/>
    </row>
    <row r="69" spans="1:13" x14ac:dyDescent="0.25">
      <c r="A69" s="117" t="s">
        <v>1110</v>
      </c>
      <c r="B69" s="110">
        <f t="shared" si="0"/>
        <v>42834</v>
      </c>
      <c r="C69" s="111">
        <f>IF(tblPlanoEstudos[[#This Row],[Data]]=B68,"",WEEKDAY(B69))</f>
        <v>1</v>
      </c>
      <c r="D69" s="111" t="str">
        <f>VLOOKUP(WEEKDAY(tblPlanoEstudos[[#This Row],[Data]]),Parametros!$H$9:$I$15,2,0)</f>
        <v>domingo</v>
      </c>
      <c r="E69" s="112" t="str">
        <f>IF(G69="","",(F69-F68)/VLOOKUP(G69,Parametros!$I$2:$K$4,3,0)*4*150)</f>
        <v/>
      </c>
      <c r="F69" s="114">
        <f>IF(tblPlanoEstudos[[#This Row],[Data]]=B68,F68,F68+VLOOKUP(C69,Parametros!$H$9:$M$15,6,0))</f>
        <v>0.35471698113207545</v>
      </c>
      <c r="G69" s="118"/>
      <c r="H69" s="114"/>
      <c r="I69" s="124">
        <v>0</v>
      </c>
      <c r="J69" s="126">
        <f>tblPlanoEstudos[[#This Row],[Tempo (min)]]/60</f>
        <v>0</v>
      </c>
      <c r="K69" s="123"/>
      <c r="L69" s="114">
        <f>IF(K69="",L68,L68+K69/(150*4)*VLOOKUP(G69,Parametros!$I$2:$K$4,3,0))</f>
        <v>6.6666666666666666E-2</v>
      </c>
      <c r="M69" s="119"/>
    </row>
    <row r="70" spans="1:13" x14ac:dyDescent="0.25">
      <c r="A70" s="117" t="s">
        <v>1110</v>
      </c>
      <c r="B70" s="110">
        <f t="shared" ref="B70:B119" si="1">B69+1</f>
        <v>42835</v>
      </c>
      <c r="C70" s="111">
        <f>IF(tblPlanoEstudos[[#This Row],[Data]]=B69,"",WEEKDAY(B70))</f>
        <v>2</v>
      </c>
      <c r="D70" s="111" t="str">
        <f>VLOOKUP(WEEKDAY(tblPlanoEstudos[[#This Row],[Data]]),Parametros!$H$9:$I$15,2,0)</f>
        <v>segunda</v>
      </c>
      <c r="E70" s="112" t="str">
        <f>IF(G70="","",(F70-F69)/VLOOKUP(G70,Parametros!$I$2:$K$4,3,0)*4*150)</f>
        <v/>
      </c>
      <c r="F70" s="114">
        <f>IF(tblPlanoEstudos[[#This Row],[Data]]=B69,F69,F69+VLOOKUP(C70,Parametros!$H$9:$M$15,6,0))</f>
        <v>0.3622641509433962</v>
      </c>
      <c r="G70" s="118"/>
      <c r="H70" s="114"/>
      <c r="I70" s="124">
        <v>0</v>
      </c>
      <c r="J70" s="126">
        <f>tblPlanoEstudos[[#This Row],[Tempo (min)]]/60</f>
        <v>0</v>
      </c>
      <c r="K70" s="118"/>
      <c r="L70" s="114">
        <f>IF(K70="",L69,L69+K70/(150*4)*VLOOKUP(G70,Parametros!$I$2:$K$4,3,0))</f>
        <v>6.6666666666666666E-2</v>
      </c>
      <c r="M70" s="119"/>
    </row>
    <row r="71" spans="1:13" x14ac:dyDescent="0.25">
      <c r="A71" s="117" t="s">
        <v>1110</v>
      </c>
      <c r="B71" s="110">
        <f t="shared" si="1"/>
        <v>42836</v>
      </c>
      <c r="C71" s="111">
        <f>IF(tblPlanoEstudos[[#This Row],[Data]]=B70,"",WEEKDAY(B71))</f>
        <v>3</v>
      </c>
      <c r="D71" s="111" t="str">
        <f>VLOOKUP(WEEKDAY(tblPlanoEstudos[[#This Row],[Data]]),Parametros!$H$9:$I$15,2,0)</f>
        <v>terça</v>
      </c>
      <c r="E71" s="112">
        <f>IF(G71="","",(F71-F70)/VLOOKUP(G71,Parametros!$I$2:$K$4,3,0)*4*150)</f>
        <v>7.9245283018867907</v>
      </c>
      <c r="F71" s="114">
        <f>IF(tblPlanoEstudos[[#This Row],[Data]]=B70,F70,F70+VLOOKUP(C71,Parametros!$H$9:$M$15,6,0))</f>
        <v>0.36981132075471695</v>
      </c>
      <c r="G71" s="118" t="s">
        <v>1084</v>
      </c>
      <c r="H71" s="114" t="s">
        <v>81</v>
      </c>
      <c r="I71" s="124">
        <v>150</v>
      </c>
      <c r="J71" s="126">
        <f>tblPlanoEstudos[[#This Row],[Tempo (min)]]/60</f>
        <v>2.5</v>
      </c>
      <c r="K71" s="118">
        <v>2</v>
      </c>
      <c r="L71" s="114">
        <f>IF(K71="",L70,L70+K71/(150*4)*VLOOKUP(G71,Parametros!$I$2:$K$4,3,0))</f>
        <v>6.8571428571428575E-2</v>
      </c>
      <c r="M71" s="119"/>
    </row>
    <row r="72" spans="1:13" x14ac:dyDescent="0.25">
      <c r="A72" s="117" t="s">
        <v>1110</v>
      </c>
      <c r="B72" s="110">
        <v>42837</v>
      </c>
      <c r="C72" s="111">
        <f>IF(tblPlanoEstudos[[#This Row],[Data]]=B71,"",WEEKDAY(B72))</f>
        <v>4</v>
      </c>
      <c r="D72" s="111" t="str">
        <f>VLOOKUP(WEEKDAY(tblPlanoEstudos[[#This Row],[Data]]),Parametros!$H$9:$I$15,2,0)</f>
        <v>quarta</v>
      </c>
      <c r="E72" s="112"/>
      <c r="F72" s="114">
        <f>IF(tblPlanoEstudos[[#This Row],[Data]]=B71,F71,F71+VLOOKUP(C72,Parametros!$H$9:$M$15,6,0))</f>
        <v>0.37358490566037733</v>
      </c>
      <c r="G72" s="118" t="s">
        <v>1084</v>
      </c>
      <c r="H72" s="114" t="s">
        <v>75</v>
      </c>
      <c r="I72" s="124">
        <v>100.19999999999999</v>
      </c>
      <c r="J72" s="127">
        <f>tblPlanoEstudos[[#This Row],[Tempo (min)]]/60</f>
        <v>1.6699999999999997</v>
      </c>
      <c r="K72" s="118">
        <v>14</v>
      </c>
      <c r="L72" s="114">
        <f>IF(K72="",L71,L71+K72/(150*4)*VLOOKUP(G72,Parametros!$I$2:$K$4,3,0))</f>
        <v>8.1904761904761911E-2</v>
      </c>
      <c r="M72" s="119"/>
    </row>
    <row r="73" spans="1:13" x14ac:dyDescent="0.25">
      <c r="A73" s="117" t="s">
        <v>1110</v>
      </c>
      <c r="B73" s="110">
        <f>B71+1</f>
        <v>42837</v>
      </c>
      <c r="C73" s="111" t="str">
        <f>IF(tblPlanoEstudos[[#This Row],[Data]]=B72,"",WEEKDAY(B73))</f>
        <v/>
      </c>
      <c r="D73" s="111" t="str">
        <f>VLOOKUP(WEEKDAY(tblPlanoEstudos[[#This Row],[Data]]),Parametros!$H$9:$I$15,2,0)</f>
        <v>quarta</v>
      </c>
      <c r="E73" s="112">
        <f>IF(G73="","",(F73-F71)/VLOOKUP(G73,Parametros!$I$2:$K$4,3,0)*4*150)</f>
        <v>3.9622641509433953</v>
      </c>
      <c r="F73" s="114">
        <f>IF(tblPlanoEstudos[[#This Row],[Data]]=B72,F72,F72+VLOOKUP(C73,Parametros!$H$9:$M$15,6,0))</f>
        <v>0.37358490566037733</v>
      </c>
      <c r="G73" s="118" t="s">
        <v>1084</v>
      </c>
      <c r="H73" s="114" t="s">
        <v>53</v>
      </c>
      <c r="I73" s="124">
        <v>100.19999999999999</v>
      </c>
      <c r="J73" s="126">
        <f>tblPlanoEstudos[[#This Row],[Tempo (min)]]/60</f>
        <v>1.6699999999999997</v>
      </c>
      <c r="K73" s="124">
        <v>16.5</v>
      </c>
      <c r="L73" s="114">
        <f>IF(K73="",L72,L72+K73/(150*4)*VLOOKUP(G73,Parametros!$I$2:$K$4,3,0))</f>
        <v>9.7619047619047619E-2</v>
      </c>
      <c r="M73" s="119"/>
    </row>
    <row r="74" spans="1:13" x14ac:dyDescent="0.25">
      <c r="A74" s="117" t="s">
        <v>1110</v>
      </c>
      <c r="B74" s="110">
        <f>B73+1</f>
        <v>42838</v>
      </c>
      <c r="C74" s="111">
        <f>IF(tblPlanoEstudos[[#This Row],[Data]]=B73,"",WEEKDAY(B74))</f>
        <v>5</v>
      </c>
      <c r="D74" s="111" t="str">
        <f>VLOOKUP(WEEKDAY(tblPlanoEstudos[[#This Row],[Data]]),Parametros!$H$9:$I$15,2,0)</f>
        <v>quinta</v>
      </c>
      <c r="E74" s="112">
        <f>IF(G74="","",(F74-F73)/VLOOKUP(G74,Parametros!$I$2:$K$4,3,0)*4*150)</f>
        <v>3.9622641509433953</v>
      </c>
      <c r="F74" s="114">
        <f>IF(tblPlanoEstudos[[#This Row],[Data]]=B73,F73,F73+VLOOKUP(C74,Parametros!$H$9:$M$15,6,0))</f>
        <v>0.37735849056603771</v>
      </c>
      <c r="G74" s="118" t="s">
        <v>1084</v>
      </c>
      <c r="H74" s="114" t="s">
        <v>45</v>
      </c>
      <c r="I74" s="124">
        <v>0</v>
      </c>
      <c r="J74" s="126">
        <f>tblPlanoEstudos[[#This Row],[Tempo (min)]]/60</f>
        <v>0</v>
      </c>
      <c r="K74" s="124">
        <v>18</v>
      </c>
      <c r="L74" s="114">
        <f>IF(K74="",L73,L73+K74/(150*4)*VLOOKUP(G74,Parametros!$I$2:$K$4,3,0))</f>
        <v>0.11476190476190476</v>
      </c>
      <c r="M74" s="119"/>
    </row>
    <row r="75" spans="1:13" x14ac:dyDescent="0.25">
      <c r="A75" s="117" t="s">
        <v>1110</v>
      </c>
      <c r="B75" s="110">
        <f t="shared" si="1"/>
        <v>42839</v>
      </c>
      <c r="C75" s="111">
        <f>IF(tblPlanoEstudos[[#This Row],[Data]]=B74,"",WEEKDAY(B75))</f>
        <v>6</v>
      </c>
      <c r="D75" s="111" t="str">
        <f>VLOOKUP(WEEKDAY(tblPlanoEstudos[[#This Row],[Data]]),Parametros!$H$9:$I$15,2,0)</f>
        <v>sexta</v>
      </c>
      <c r="E75" s="112">
        <f>IF(G75="","",(F75-F74)/VLOOKUP(G75,Parametros!$I$2:$K$4,3,0)*4*150)</f>
        <v>7.9245283018867907</v>
      </c>
      <c r="F75" s="114">
        <f>IF(tblPlanoEstudos[[#This Row],[Data]]=B74,F74,F74+VLOOKUP(C75,Parametros!$H$9:$M$15,6,0))</f>
        <v>0.38490566037735846</v>
      </c>
      <c r="G75" s="118" t="s">
        <v>1084</v>
      </c>
      <c r="H75" s="114" t="s">
        <v>81</v>
      </c>
      <c r="I75" s="124">
        <v>0</v>
      </c>
      <c r="J75" s="126">
        <f>tblPlanoEstudos[[#This Row],[Tempo (min)]]/60</f>
        <v>0</v>
      </c>
      <c r="K75" s="124">
        <v>3</v>
      </c>
      <c r="L75" s="114">
        <f>IF(K75="",L74,L74+K75/(150*4)*VLOOKUP(G75,Parametros!$I$2:$K$4,3,0))</f>
        <v>0.11761904761904762</v>
      </c>
      <c r="M75" s="119"/>
    </row>
    <row r="76" spans="1:13" x14ac:dyDescent="0.25">
      <c r="A76" s="117" t="s">
        <v>1110</v>
      </c>
      <c r="B76" s="110">
        <f t="shared" si="1"/>
        <v>42840</v>
      </c>
      <c r="C76" s="111">
        <f>IF(tblPlanoEstudos[[#This Row],[Data]]=B75,"",WEEKDAY(B76))</f>
        <v>7</v>
      </c>
      <c r="D76" s="111" t="str">
        <f>VLOOKUP(WEEKDAY(tblPlanoEstudos[[#This Row],[Data]]),Parametros!$H$9:$I$15,2,0)</f>
        <v>sábado</v>
      </c>
      <c r="E76" s="112">
        <f>IF(G76="","",(F76-F75)/VLOOKUP(G76,Parametros!$I$2:$K$4,3,0)*4*150)</f>
        <v>3.9622641509433953</v>
      </c>
      <c r="F76" s="114">
        <f>IF(tblPlanoEstudos[[#This Row],[Data]]=B75,F75,F75+VLOOKUP(C76,Parametros!$H$9:$M$15,6,0))</f>
        <v>0.38867924528301884</v>
      </c>
      <c r="G76" s="118" t="s">
        <v>1084</v>
      </c>
      <c r="H76" s="114" t="s">
        <v>82</v>
      </c>
      <c r="I76" s="124">
        <v>0</v>
      </c>
      <c r="J76" s="126">
        <f>tblPlanoEstudos[[#This Row],[Tempo (min)]]/60</f>
        <v>0</v>
      </c>
      <c r="K76" s="124">
        <v>8</v>
      </c>
      <c r="L76" s="114">
        <f>IF(K76="",L75,L75+K76/(150*4)*VLOOKUP(G76,Parametros!$I$2:$K$4,3,0))</f>
        <v>0.12523809523809523</v>
      </c>
      <c r="M76" s="119"/>
    </row>
    <row r="77" spans="1:13" x14ac:dyDescent="0.25">
      <c r="A77" s="117" t="s">
        <v>1110</v>
      </c>
      <c r="B77" s="110">
        <f t="shared" si="1"/>
        <v>42841</v>
      </c>
      <c r="C77" s="111">
        <f>IF(tblPlanoEstudos[[#This Row],[Data]]=B76,"",WEEKDAY(B77))</f>
        <v>1</v>
      </c>
      <c r="D77" s="111" t="str">
        <f>VLOOKUP(WEEKDAY(tblPlanoEstudos[[#This Row],[Data]]),Parametros!$H$9:$I$15,2,0)</f>
        <v>domingo</v>
      </c>
      <c r="E77" s="112" t="str">
        <f>IF(G77="","",(F77-F76)/VLOOKUP(G77,Parametros!$I$2:$K$4,3,0)*4*150)</f>
        <v/>
      </c>
      <c r="F77" s="114">
        <f>IF(tblPlanoEstudos[[#This Row],[Data]]=B76,F76,F76+VLOOKUP(C77,Parametros!$H$9:$M$15,6,0))</f>
        <v>0.39245283018867921</v>
      </c>
      <c r="G77" s="118"/>
      <c r="H77" s="114"/>
      <c r="I77" s="118">
        <v>0</v>
      </c>
      <c r="J77" s="126">
        <f>tblPlanoEstudos[[#This Row],[Tempo (min)]]/60</f>
        <v>0</v>
      </c>
      <c r="K77" s="118"/>
      <c r="L77" s="114">
        <f>IF(K77="",L76,L76+K77/(150*4)*VLOOKUP(G77,Parametros!$I$2:$K$4,3,0))</f>
        <v>0.12523809523809523</v>
      </c>
      <c r="M77" s="119"/>
    </row>
    <row r="78" spans="1:13" x14ac:dyDescent="0.25">
      <c r="A78" s="117" t="s">
        <v>1110</v>
      </c>
      <c r="B78" s="110">
        <f t="shared" si="1"/>
        <v>42842</v>
      </c>
      <c r="C78" s="111">
        <f>IF(tblPlanoEstudos[[#This Row],[Data]]=B77,"",WEEKDAY(B78))</f>
        <v>2</v>
      </c>
      <c r="D78" s="111" t="str">
        <f>VLOOKUP(WEEKDAY(tblPlanoEstudos[[#This Row],[Data]]),Parametros!$H$9:$I$15,2,0)</f>
        <v>segunda</v>
      </c>
      <c r="E78" s="112" t="str">
        <f>IF(G78="","",(F78-F77)/VLOOKUP(G78,Parametros!$I$2:$K$4,3,0)*4*150)</f>
        <v/>
      </c>
      <c r="F78" s="114">
        <f>IF(tblPlanoEstudos[[#This Row],[Data]]=B77,F77,F77+VLOOKUP(C78,Parametros!$H$9:$M$15,6,0))</f>
        <v>0.39999999999999997</v>
      </c>
      <c r="G78" s="118"/>
      <c r="H78" s="114"/>
      <c r="I78" s="118">
        <v>0</v>
      </c>
      <c r="J78" s="126">
        <f>tblPlanoEstudos[[#This Row],[Tempo (min)]]/60</f>
        <v>0</v>
      </c>
      <c r="K78" s="118"/>
      <c r="L78" s="114">
        <f>IF(K78="",L77,L77+K78/(150*4)*VLOOKUP(G78,Parametros!$I$2:$K$4,3,0))</f>
        <v>0.12523809523809523</v>
      </c>
      <c r="M78" s="119"/>
    </row>
    <row r="79" spans="1:13" x14ac:dyDescent="0.25">
      <c r="A79" s="117" t="s">
        <v>1110</v>
      </c>
      <c r="B79" s="110">
        <f t="shared" si="1"/>
        <v>42843</v>
      </c>
      <c r="C79" s="111">
        <f>IF(tblPlanoEstudos[[#This Row],[Data]]=B78,"",WEEKDAY(B79))</f>
        <v>3</v>
      </c>
      <c r="D79" s="111" t="str">
        <f>VLOOKUP(WEEKDAY(tblPlanoEstudos[[#This Row],[Data]]),Parametros!$H$9:$I$15,2,0)</f>
        <v>terça</v>
      </c>
      <c r="E79" s="112" t="str">
        <f>IF(G79="","",(F79-F78)/VLOOKUP(G79,Parametros!$I$2:$K$4,3,0)*4*150)</f>
        <v/>
      </c>
      <c r="F79" s="114">
        <f>IF(tblPlanoEstudos[[#This Row],[Data]]=B78,F78,F78+VLOOKUP(C79,Parametros!$H$9:$M$15,6,0))</f>
        <v>0.40754716981132072</v>
      </c>
      <c r="G79" s="118"/>
      <c r="H79" s="114"/>
      <c r="I79" s="118">
        <v>0</v>
      </c>
      <c r="J79" s="126">
        <f>tblPlanoEstudos[[#This Row],[Tempo (min)]]/60</f>
        <v>0</v>
      </c>
      <c r="K79" s="118"/>
      <c r="L79" s="114">
        <f>IF(K79="",L78,L78+K79/(150*4)*VLOOKUP(G79,Parametros!$I$2:$K$4,3,0))</f>
        <v>0.12523809523809523</v>
      </c>
      <c r="M79" s="119"/>
    </row>
    <row r="80" spans="1:13" x14ac:dyDescent="0.25">
      <c r="A80" s="117" t="s">
        <v>1110</v>
      </c>
      <c r="B80" s="110">
        <f t="shared" si="1"/>
        <v>42844</v>
      </c>
      <c r="C80" s="111">
        <f>IF(tblPlanoEstudos[[#This Row],[Data]]=B79,"",WEEKDAY(B80))</f>
        <v>4</v>
      </c>
      <c r="D80" s="111" t="str">
        <f>VLOOKUP(WEEKDAY(tblPlanoEstudos[[#This Row],[Data]]),Parametros!$H$9:$I$15,2,0)</f>
        <v>quarta</v>
      </c>
      <c r="E80" s="112" t="str">
        <f>IF(G80="","",(F80-F79)/VLOOKUP(G80,Parametros!$I$2:$K$4,3,0)*4*150)</f>
        <v/>
      </c>
      <c r="F80" s="114">
        <f>IF(tblPlanoEstudos[[#This Row],[Data]]=B79,F79,F79+VLOOKUP(C80,Parametros!$H$9:$M$15,6,0))</f>
        <v>0.4113207547169811</v>
      </c>
      <c r="G80" s="118"/>
      <c r="H80" s="114"/>
      <c r="I80" s="118">
        <v>0</v>
      </c>
      <c r="J80" s="126">
        <f>tblPlanoEstudos[[#This Row],[Tempo (min)]]/60</f>
        <v>0</v>
      </c>
      <c r="K80" s="118"/>
      <c r="L80" s="114">
        <f>IF(K80="",L79,L79+K80/(150*4)*VLOOKUP(G80,Parametros!$I$2:$K$4,3,0))</f>
        <v>0.12523809523809523</v>
      </c>
      <c r="M80" s="119"/>
    </row>
    <row r="81" spans="1:13" x14ac:dyDescent="0.25">
      <c r="A81" s="117" t="s">
        <v>1110</v>
      </c>
      <c r="B81" s="110">
        <f t="shared" si="1"/>
        <v>42845</v>
      </c>
      <c r="C81" s="111">
        <f>IF(tblPlanoEstudos[[#This Row],[Data]]=B80,"",WEEKDAY(B81))</f>
        <v>5</v>
      </c>
      <c r="D81" s="111" t="str">
        <f>VLOOKUP(WEEKDAY(tblPlanoEstudos[[#This Row],[Data]]),Parametros!$H$9:$I$15,2,0)</f>
        <v>quinta</v>
      </c>
      <c r="E81" s="112" t="str">
        <f>IF(G81="","",(F81-F80)/VLOOKUP(G81,Parametros!$I$2:$K$4,3,0)*4*150)</f>
        <v/>
      </c>
      <c r="F81" s="114">
        <f>IF(tblPlanoEstudos[[#This Row],[Data]]=B80,F80,F80+VLOOKUP(C81,Parametros!$H$9:$M$15,6,0))</f>
        <v>0.41509433962264147</v>
      </c>
      <c r="G81" s="118"/>
      <c r="H81" s="114"/>
      <c r="I81" s="118">
        <v>0</v>
      </c>
      <c r="J81" s="126">
        <f>tblPlanoEstudos[[#This Row],[Tempo (min)]]/60</f>
        <v>0</v>
      </c>
      <c r="K81" s="118"/>
      <c r="L81" s="114">
        <f>IF(K81="",L80,L80+K81/(150*4)*VLOOKUP(G81,Parametros!$I$2:$K$4,3,0))</f>
        <v>0.12523809523809523</v>
      </c>
      <c r="M81" s="119"/>
    </row>
    <row r="82" spans="1:13" x14ac:dyDescent="0.25">
      <c r="A82" s="117" t="s">
        <v>1110</v>
      </c>
      <c r="B82" s="110">
        <f t="shared" si="1"/>
        <v>42846</v>
      </c>
      <c r="C82" s="111">
        <f>IF(tblPlanoEstudos[[#This Row],[Data]]=B81,"",WEEKDAY(B82))</f>
        <v>6</v>
      </c>
      <c r="D82" s="111" t="str">
        <f>VLOOKUP(WEEKDAY(tblPlanoEstudos[[#This Row],[Data]]),Parametros!$H$9:$I$15,2,0)</f>
        <v>sexta</v>
      </c>
      <c r="E82" s="112" t="str">
        <f>IF(G82="","",(F82-F81)/VLOOKUP(G82,Parametros!$I$2:$K$4,3,0)*4*150)</f>
        <v/>
      </c>
      <c r="F82" s="114">
        <f>IF(tblPlanoEstudos[[#This Row],[Data]]=B81,F81,F81+VLOOKUP(C82,Parametros!$H$9:$M$15,6,0))</f>
        <v>0.42264150943396223</v>
      </c>
      <c r="G82" s="118"/>
      <c r="H82" s="114"/>
      <c r="I82" s="118">
        <v>0</v>
      </c>
      <c r="J82" s="126">
        <f>tblPlanoEstudos[[#This Row],[Tempo (min)]]/60</f>
        <v>0</v>
      </c>
      <c r="K82" s="118"/>
      <c r="L82" s="114">
        <f>IF(K82="",L81,L81+K82/(150*4)*VLOOKUP(G82,Parametros!$I$2:$K$4,3,0))</f>
        <v>0.12523809523809523</v>
      </c>
      <c r="M82" s="119"/>
    </row>
    <row r="83" spans="1:13" x14ac:dyDescent="0.25">
      <c r="A83" s="117" t="s">
        <v>1110</v>
      </c>
      <c r="B83" s="110">
        <f t="shared" si="1"/>
        <v>42847</v>
      </c>
      <c r="C83" s="111">
        <f>IF(tblPlanoEstudos[[#This Row],[Data]]=B82,"",WEEKDAY(B83))</f>
        <v>7</v>
      </c>
      <c r="D83" s="111" t="str">
        <f>VLOOKUP(WEEKDAY(tblPlanoEstudos[[#This Row],[Data]]),Parametros!$H$9:$I$15,2,0)</f>
        <v>sábado</v>
      </c>
      <c r="E83" s="112" t="str">
        <f>IF(G83="","",(F83-F82)/VLOOKUP(G83,Parametros!$I$2:$K$4,3,0)*4*150)</f>
        <v/>
      </c>
      <c r="F83" s="114">
        <f>IF(tblPlanoEstudos[[#This Row],[Data]]=B82,F82,F82+VLOOKUP(C83,Parametros!$H$9:$M$15,6,0))</f>
        <v>0.4264150943396226</v>
      </c>
      <c r="G83" s="118"/>
      <c r="H83" s="114"/>
      <c r="I83" s="118">
        <v>0</v>
      </c>
      <c r="J83" s="126">
        <f>tblPlanoEstudos[[#This Row],[Tempo (min)]]/60</f>
        <v>0</v>
      </c>
      <c r="K83" s="118"/>
      <c r="L83" s="114">
        <f>IF(K83="",L82,L82+K83/(150*4)*VLOOKUP(G83,Parametros!$I$2:$K$4,3,0))</f>
        <v>0.12523809523809523</v>
      </c>
      <c r="M83" s="119"/>
    </row>
    <row r="84" spans="1:13" x14ac:dyDescent="0.25">
      <c r="A84" s="117" t="s">
        <v>1110</v>
      </c>
      <c r="B84" s="110">
        <f t="shared" si="1"/>
        <v>42848</v>
      </c>
      <c r="C84" s="111">
        <f>IF(tblPlanoEstudos[[#This Row],[Data]]=B83,"",WEEKDAY(B84))</f>
        <v>1</v>
      </c>
      <c r="D84" s="111" t="str">
        <f>VLOOKUP(WEEKDAY(tblPlanoEstudos[[#This Row],[Data]]),Parametros!$H$9:$I$15,2,0)</f>
        <v>domingo</v>
      </c>
      <c r="E84" s="112" t="str">
        <f>IF(G84="","",(F84-F83)/VLOOKUP(G84,Parametros!$I$2:$K$4,3,0)*4*150)</f>
        <v/>
      </c>
      <c r="F84" s="114">
        <f>IF(tblPlanoEstudos[[#This Row],[Data]]=B83,F83,F83+VLOOKUP(C84,Parametros!$H$9:$M$15,6,0))</f>
        <v>0.43018867924528298</v>
      </c>
      <c r="G84" s="118"/>
      <c r="H84" s="114"/>
      <c r="I84" s="118">
        <v>0</v>
      </c>
      <c r="J84" s="126">
        <f>tblPlanoEstudos[[#This Row],[Tempo (min)]]/60</f>
        <v>0</v>
      </c>
      <c r="K84" s="118"/>
      <c r="L84" s="114">
        <f>IF(K84="",L83,L83+K84/(150*4)*VLOOKUP(G84,Parametros!$I$2:$K$4,3,0))</f>
        <v>0.12523809523809523</v>
      </c>
      <c r="M84" s="119"/>
    </row>
    <row r="85" spans="1:13" x14ac:dyDescent="0.25">
      <c r="A85" s="117" t="s">
        <v>1110</v>
      </c>
      <c r="B85" s="110">
        <f t="shared" si="1"/>
        <v>42849</v>
      </c>
      <c r="C85" s="111">
        <f>IF(tblPlanoEstudos[[#This Row],[Data]]=B84,"",WEEKDAY(B85))</f>
        <v>2</v>
      </c>
      <c r="D85" s="111" t="str">
        <f>VLOOKUP(WEEKDAY(tblPlanoEstudos[[#This Row],[Data]]),Parametros!$H$9:$I$15,2,0)</f>
        <v>segunda</v>
      </c>
      <c r="E85" s="112" t="str">
        <f>IF(G85="","",(F85-F84)/VLOOKUP(G85,Parametros!$I$2:$K$4,3,0)*4*150)</f>
        <v/>
      </c>
      <c r="F85" s="114">
        <f>IF(tblPlanoEstudos[[#This Row],[Data]]=B84,F84,F84+VLOOKUP(C85,Parametros!$H$9:$M$15,6,0))</f>
        <v>0.43773584905660373</v>
      </c>
      <c r="G85" s="118"/>
      <c r="H85" s="114"/>
      <c r="I85" s="118">
        <v>0</v>
      </c>
      <c r="J85" s="126">
        <f>tblPlanoEstudos[[#This Row],[Tempo (min)]]/60</f>
        <v>0</v>
      </c>
      <c r="K85" s="118"/>
      <c r="L85" s="114">
        <f>IF(K85="",L84,L84+K85/(150*4)*VLOOKUP(G85,Parametros!$I$2:$K$4,3,0))</f>
        <v>0.12523809523809523</v>
      </c>
      <c r="M85" s="119"/>
    </row>
    <row r="86" spans="1:13" x14ac:dyDescent="0.25">
      <c r="A86" s="117" t="s">
        <v>1110</v>
      </c>
      <c r="B86" s="110">
        <f t="shared" si="1"/>
        <v>42850</v>
      </c>
      <c r="C86" s="111">
        <f>IF(tblPlanoEstudos[[#This Row],[Data]]=B85,"",WEEKDAY(B86))</f>
        <v>3</v>
      </c>
      <c r="D86" s="111" t="str">
        <f>VLOOKUP(WEEKDAY(tblPlanoEstudos[[#This Row],[Data]]),Parametros!$H$9:$I$15,2,0)</f>
        <v>terça</v>
      </c>
      <c r="E86" s="112" t="str">
        <f>IF(G86="","",(F86-F85)/VLOOKUP(G86,Parametros!$I$2:$K$4,3,0)*4*150)</f>
        <v/>
      </c>
      <c r="F86" s="114">
        <f>IF(tblPlanoEstudos[[#This Row],[Data]]=B85,F85,F85+VLOOKUP(C86,Parametros!$H$9:$M$15,6,0))</f>
        <v>0.44528301886792448</v>
      </c>
      <c r="G86" s="118"/>
      <c r="H86" s="114"/>
      <c r="I86" s="118">
        <v>0</v>
      </c>
      <c r="J86" s="126">
        <f>tblPlanoEstudos[[#This Row],[Tempo (min)]]/60</f>
        <v>0</v>
      </c>
      <c r="K86" s="118"/>
      <c r="L86" s="114">
        <f>IF(K86="",L85,L85+K86/(150*4)*VLOOKUP(G86,Parametros!$I$2:$K$4,3,0))</f>
        <v>0.12523809523809523</v>
      </c>
      <c r="M86" s="119"/>
    </row>
    <row r="87" spans="1:13" x14ac:dyDescent="0.25">
      <c r="A87" s="117" t="s">
        <v>1110</v>
      </c>
      <c r="B87" s="110">
        <f t="shared" si="1"/>
        <v>42851</v>
      </c>
      <c r="C87" s="111">
        <f>IF(tblPlanoEstudos[[#This Row],[Data]]=B86,"",WEEKDAY(B87))</f>
        <v>4</v>
      </c>
      <c r="D87" s="111" t="str">
        <f>VLOOKUP(WEEKDAY(tblPlanoEstudos[[#This Row],[Data]]),Parametros!$H$9:$I$15,2,0)</f>
        <v>quarta</v>
      </c>
      <c r="E87" s="112" t="str">
        <f>IF(G87="","",(F87-F86)/VLOOKUP(G87,Parametros!$I$2:$K$4,3,0)*4*150)</f>
        <v/>
      </c>
      <c r="F87" s="114">
        <f>IF(tblPlanoEstudos[[#This Row],[Data]]=B86,F86,F86+VLOOKUP(C87,Parametros!$H$9:$M$15,6,0))</f>
        <v>0.44905660377358486</v>
      </c>
      <c r="G87" s="118"/>
      <c r="H87" s="114"/>
      <c r="I87" s="118">
        <v>0</v>
      </c>
      <c r="J87" s="126">
        <f>tblPlanoEstudos[[#This Row],[Tempo (min)]]/60</f>
        <v>0</v>
      </c>
      <c r="K87" s="118"/>
      <c r="L87" s="114">
        <f>IF(K87="",L86,L86+K87/(150*4)*VLOOKUP(G87,Parametros!$I$2:$K$4,3,0))</f>
        <v>0.12523809523809523</v>
      </c>
      <c r="M87" s="119"/>
    </row>
    <row r="88" spans="1:13" x14ac:dyDescent="0.25">
      <c r="A88" s="117" t="s">
        <v>1110</v>
      </c>
      <c r="B88" s="110">
        <f t="shared" si="1"/>
        <v>42852</v>
      </c>
      <c r="C88" s="111">
        <f>IF(tblPlanoEstudos[[#This Row],[Data]]=B87,"",WEEKDAY(B88))</f>
        <v>5</v>
      </c>
      <c r="D88" s="111" t="str">
        <f>VLOOKUP(WEEKDAY(tblPlanoEstudos[[#This Row],[Data]]),Parametros!$H$9:$I$15,2,0)</f>
        <v>quinta</v>
      </c>
      <c r="E88" s="112" t="str">
        <f>IF(G88="","",(F88-F87)/VLOOKUP(G88,Parametros!$I$2:$K$4,3,0)*4*150)</f>
        <v/>
      </c>
      <c r="F88" s="114">
        <f>IF(tblPlanoEstudos[[#This Row],[Data]]=B87,F87,F87+VLOOKUP(C88,Parametros!$H$9:$M$15,6,0))</f>
        <v>0.45283018867924524</v>
      </c>
      <c r="G88" s="118"/>
      <c r="H88" s="114"/>
      <c r="I88" s="118">
        <v>0</v>
      </c>
      <c r="J88" s="126">
        <f>tblPlanoEstudos[[#This Row],[Tempo (min)]]/60</f>
        <v>0</v>
      </c>
      <c r="K88" s="118"/>
      <c r="L88" s="114">
        <f>IF(K88="",L87,L87+K88/(150*4)*VLOOKUP(G88,Parametros!$I$2:$K$4,3,0))</f>
        <v>0.12523809523809523</v>
      </c>
      <c r="M88" s="119"/>
    </row>
    <row r="89" spans="1:13" x14ac:dyDescent="0.25">
      <c r="A89" s="117" t="s">
        <v>1110</v>
      </c>
      <c r="B89" s="110">
        <f t="shared" si="1"/>
        <v>42853</v>
      </c>
      <c r="C89" s="111">
        <f>IF(tblPlanoEstudos[[#This Row],[Data]]=B88,"",WEEKDAY(B89))</f>
        <v>6</v>
      </c>
      <c r="D89" s="111" t="str">
        <f>VLOOKUP(WEEKDAY(tblPlanoEstudos[[#This Row],[Data]]),Parametros!$H$9:$I$15,2,0)</f>
        <v>sexta</v>
      </c>
      <c r="E89" s="112" t="str">
        <f>IF(G89="","",(F89-F88)/VLOOKUP(G89,Parametros!$I$2:$K$4,3,0)*4*150)</f>
        <v/>
      </c>
      <c r="F89" s="114">
        <f>IF(tblPlanoEstudos[[#This Row],[Data]]=B88,F88,F88+VLOOKUP(C89,Parametros!$H$9:$M$15,6,0))</f>
        <v>0.46037735849056599</v>
      </c>
      <c r="G89" s="118"/>
      <c r="H89" s="114"/>
      <c r="I89" s="118">
        <v>0</v>
      </c>
      <c r="J89" s="126">
        <f>tblPlanoEstudos[[#This Row],[Tempo (min)]]/60</f>
        <v>0</v>
      </c>
      <c r="K89" s="118"/>
      <c r="L89" s="114">
        <f>IF(K89="",L88,L88+K89/(150*4)*VLOOKUP(G89,Parametros!$I$2:$K$4,3,0))</f>
        <v>0.12523809523809523</v>
      </c>
      <c r="M89" s="119"/>
    </row>
    <row r="90" spans="1:13" x14ac:dyDescent="0.25">
      <c r="A90" s="117" t="s">
        <v>1110</v>
      </c>
      <c r="B90" s="110">
        <f t="shared" si="1"/>
        <v>42854</v>
      </c>
      <c r="C90" s="111">
        <f>IF(tblPlanoEstudos[[#This Row],[Data]]=B89,"",WEEKDAY(B90))</f>
        <v>7</v>
      </c>
      <c r="D90" s="111" t="str">
        <f>VLOOKUP(WEEKDAY(tblPlanoEstudos[[#This Row],[Data]]),Parametros!$H$9:$I$15,2,0)</f>
        <v>sábado</v>
      </c>
      <c r="E90" s="112" t="str">
        <f>IF(G90="","",(F90-F89)/VLOOKUP(G90,Parametros!$I$2:$K$4,3,0)*4*150)</f>
        <v/>
      </c>
      <c r="F90" s="114">
        <f>IF(tblPlanoEstudos[[#This Row],[Data]]=B89,F89,F89+VLOOKUP(C90,Parametros!$H$9:$M$15,6,0))</f>
        <v>0.46415094339622637</v>
      </c>
      <c r="G90" s="118"/>
      <c r="H90" s="114"/>
      <c r="I90" s="118">
        <v>0</v>
      </c>
      <c r="J90" s="126">
        <f>tblPlanoEstudos[[#This Row],[Tempo (min)]]/60</f>
        <v>0</v>
      </c>
      <c r="K90" s="118"/>
      <c r="L90" s="114">
        <f>IF(K90="",L89,L89+K90/(150*4)*VLOOKUP(G90,Parametros!$I$2:$K$4,3,0))</f>
        <v>0.12523809523809523</v>
      </c>
      <c r="M90" s="119"/>
    </row>
    <row r="91" spans="1:13" x14ac:dyDescent="0.25">
      <c r="A91" s="117" t="s">
        <v>1110</v>
      </c>
      <c r="B91" s="110">
        <f t="shared" si="1"/>
        <v>42855</v>
      </c>
      <c r="C91" s="111">
        <f>IF(tblPlanoEstudos[[#This Row],[Data]]=B90,"",WEEKDAY(B91))</f>
        <v>1</v>
      </c>
      <c r="D91" s="111" t="str">
        <f>VLOOKUP(WEEKDAY(tblPlanoEstudos[[#This Row],[Data]]),Parametros!$H$9:$I$15,2,0)</f>
        <v>domingo</v>
      </c>
      <c r="E91" s="112" t="str">
        <f>IF(G91="","",(F91-F90)/VLOOKUP(G91,Parametros!$I$2:$K$4,3,0)*4*150)</f>
        <v/>
      </c>
      <c r="F91" s="114">
        <f>IF(tblPlanoEstudos[[#This Row],[Data]]=B90,F90,F90+VLOOKUP(C91,Parametros!$H$9:$M$15,6,0))</f>
        <v>0.46792452830188674</v>
      </c>
      <c r="G91" s="118"/>
      <c r="H91" s="114"/>
      <c r="I91" s="118">
        <v>0</v>
      </c>
      <c r="J91" s="126">
        <f>tblPlanoEstudos[[#This Row],[Tempo (min)]]/60</f>
        <v>0</v>
      </c>
      <c r="K91" s="118"/>
      <c r="L91" s="114">
        <f>IF(K91="",L90,L90+K91/(150*4)*VLOOKUP(G91,Parametros!$I$2:$K$4,3,0))</f>
        <v>0.12523809523809523</v>
      </c>
      <c r="M91" s="119"/>
    </row>
    <row r="92" spans="1:13" x14ac:dyDescent="0.25">
      <c r="A92" s="117" t="s">
        <v>1110</v>
      </c>
      <c r="B92" s="110">
        <f t="shared" si="1"/>
        <v>42856</v>
      </c>
      <c r="C92" s="111">
        <f>IF(tblPlanoEstudos[[#This Row],[Data]]=B91,"",WEEKDAY(B92))</f>
        <v>2</v>
      </c>
      <c r="D92" s="111" t="str">
        <f>VLOOKUP(WEEKDAY(tblPlanoEstudos[[#This Row],[Data]]),Parametros!$H$9:$I$15,2,0)</f>
        <v>segunda</v>
      </c>
      <c r="E92" s="112" t="str">
        <f>IF(G92="","",(F92-F91)/VLOOKUP(G92,Parametros!$I$2:$K$4,3,0)*4*150)</f>
        <v/>
      </c>
      <c r="F92" s="114">
        <f>IF(tblPlanoEstudos[[#This Row],[Data]]=B91,F91,F91+VLOOKUP(C92,Parametros!$H$9:$M$15,6,0))</f>
        <v>0.4754716981132075</v>
      </c>
      <c r="G92" s="118"/>
      <c r="H92" s="114"/>
      <c r="I92" s="118">
        <v>0</v>
      </c>
      <c r="J92" s="126">
        <f>tblPlanoEstudos[[#This Row],[Tempo (min)]]/60</f>
        <v>0</v>
      </c>
      <c r="K92" s="118"/>
      <c r="L92" s="114">
        <f>IF(K92="",L91,L91+K92/(150*4)*VLOOKUP(G92,Parametros!$I$2:$K$4,3,0))</f>
        <v>0.12523809523809523</v>
      </c>
      <c r="M92" s="119"/>
    </row>
    <row r="93" spans="1:13" x14ac:dyDescent="0.25">
      <c r="A93" s="117" t="s">
        <v>1110</v>
      </c>
      <c r="B93" s="110">
        <f t="shared" si="1"/>
        <v>42857</v>
      </c>
      <c r="C93" s="111">
        <f>IF(tblPlanoEstudos[[#This Row],[Data]]=B92,"",WEEKDAY(B93))</f>
        <v>3</v>
      </c>
      <c r="D93" s="111" t="str">
        <f>VLOOKUP(WEEKDAY(tblPlanoEstudos[[#This Row],[Data]]),Parametros!$H$9:$I$15,2,0)</f>
        <v>terça</v>
      </c>
      <c r="E93" s="112" t="str">
        <f>IF(G93="","",(F93-F92)/VLOOKUP(G93,Parametros!$I$2:$K$4,3,0)*4*150)</f>
        <v/>
      </c>
      <c r="F93" s="114">
        <f>IF(tblPlanoEstudos[[#This Row],[Data]]=B92,F92,F92+VLOOKUP(C93,Parametros!$H$9:$M$15,6,0))</f>
        <v>0.48301886792452825</v>
      </c>
      <c r="G93" s="118"/>
      <c r="H93" s="114"/>
      <c r="I93" s="118">
        <v>0</v>
      </c>
      <c r="J93" s="126">
        <f>tblPlanoEstudos[[#This Row],[Tempo (min)]]/60</f>
        <v>0</v>
      </c>
      <c r="K93" s="118"/>
      <c r="L93" s="114">
        <f>IF(K93="",L92,L92+K93/(150*4)*VLOOKUP(G93,Parametros!$I$2:$K$4,3,0))</f>
        <v>0.12523809523809523</v>
      </c>
      <c r="M93" s="119"/>
    </row>
    <row r="94" spans="1:13" x14ac:dyDescent="0.25">
      <c r="A94" s="117" t="s">
        <v>1110</v>
      </c>
      <c r="B94" s="110">
        <f t="shared" si="1"/>
        <v>42858</v>
      </c>
      <c r="C94" s="111">
        <f>IF(tblPlanoEstudos[[#This Row],[Data]]=B93,"",WEEKDAY(B94))</f>
        <v>4</v>
      </c>
      <c r="D94" s="111" t="str">
        <f>VLOOKUP(WEEKDAY(tblPlanoEstudos[[#This Row],[Data]]),Parametros!$H$9:$I$15,2,0)</f>
        <v>quarta</v>
      </c>
      <c r="E94" s="112" t="str">
        <f>IF(G94="","",(F94-F93)/VLOOKUP(G94,Parametros!$I$2:$K$4,3,0)*4*150)</f>
        <v/>
      </c>
      <c r="F94" s="114">
        <f>IF(tblPlanoEstudos[[#This Row],[Data]]=B93,F93,F93+VLOOKUP(C94,Parametros!$H$9:$M$15,6,0))</f>
        <v>0.48679245283018863</v>
      </c>
      <c r="G94" s="118"/>
      <c r="H94" s="114"/>
      <c r="I94" s="118">
        <v>0</v>
      </c>
      <c r="J94" s="126">
        <f>tblPlanoEstudos[[#This Row],[Tempo (min)]]/60</f>
        <v>0</v>
      </c>
      <c r="K94" s="118"/>
      <c r="L94" s="114">
        <f>IF(K94="",L93,L93+K94/(150*4)*VLOOKUP(G94,Parametros!$I$2:$K$4,3,0))</f>
        <v>0.12523809523809523</v>
      </c>
      <c r="M94" s="119"/>
    </row>
    <row r="95" spans="1:13" x14ac:dyDescent="0.25">
      <c r="A95" s="117" t="s">
        <v>1110</v>
      </c>
      <c r="B95" s="110">
        <f t="shared" si="1"/>
        <v>42859</v>
      </c>
      <c r="C95" s="111">
        <f>IF(tblPlanoEstudos[[#This Row],[Data]]=B94,"",WEEKDAY(B95))</f>
        <v>5</v>
      </c>
      <c r="D95" s="111" t="str">
        <f>VLOOKUP(WEEKDAY(tblPlanoEstudos[[#This Row],[Data]]),Parametros!$H$9:$I$15,2,0)</f>
        <v>quinta</v>
      </c>
      <c r="E95" s="112" t="str">
        <f>IF(G95="","",(F95-F94)/VLOOKUP(G95,Parametros!$I$2:$K$4,3,0)*4*150)</f>
        <v/>
      </c>
      <c r="F95" s="114">
        <f>IF(tblPlanoEstudos[[#This Row],[Data]]=B94,F94,F94+VLOOKUP(C95,Parametros!$H$9:$M$15,6,0))</f>
        <v>0.490566037735849</v>
      </c>
      <c r="G95" s="118"/>
      <c r="H95" s="114"/>
      <c r="I95" s="118">
        <v>0</v>
      </c>
      <c r="J95" s="126">
        <f>tblPlanoEstudos[[#This Row],[Tempo (min)]]/60</f>
        <v>0</v>
      </c>
      <c r="K95" s="118"/>
      <c r="L95" s="114">
        <f>IF(K95="",L94,L94+K95/(150*4)*VLOOKUP(G95,Parametros!$I$2:$K$4,3,0))</f>
        <v>0.12523809523809523</v>
      </c>
      <c r="M95" s="119"/>
    </row>
    <row r="96" spans="1:13" x14ac:dyDescent="0.25">
      <c r="A96" s="117" t="s">
        <v>1110</v>
      </c>
      <c r="B96" s="110">
        <f t="shared" si="1"/>
        <v>42860</v>
      </c>
      <c r="C96" s="111">
        <f>IF(tblPlanoEstudos[[#This Row],[Data]]=B95,"",WEEKDAY(B96))</f>
        <v>6</v>
      </c>
      <c r="D96" s="111" t="str">
        <f>VLOOKUP(WEEKDAY(tblPlanoEstudos[[#This Row],[Data]]),Parametros!$H$9:$I$15,2,0)</f>
        <v>sexta</v>
      </c>
      <c r="E96" s="112" t="str">
        <f>IF(G96="","",(F96-F95)/VLOOKUP(G96,Parametros!$I$2:$K$4,3,0)*4*150)</f>
        <v/>
      </c>
      <c r="F96" s="114">
        <f>IF(tblPlanoEstudos[[#This Row],[Data]]=B95,F95,F95+VLOOKUP(C96,Parametros!$H$9:$M$15,6,0))</f>
        <v>0.49811320754716976</v>
      </c>
      <c r="G96" s="118"/>
      <c r="H96" s="114"/>
      <c r="I96" s="118">
        <v>0</v>
      </c>
      <c r="J96" s="126">
        <f>tblPlanoEstudos[[#This Row],[Tempo (min)]]/60</f>
        <v>0</v>
      </c>
      <c r="K96" s="118"/>
      <c r="L96" s="114">
        <f>IF(K96="",L95,L95+K96/(150*4)*VLOOKUP(G96,Parametros!$I$2:$K$4,3,0))</f>
        <v>0.12523809523809523</v>
      </c>
      <c r="M96" s="119"/>
    </row>
    <row r="97" spans="1:13" x14ac:dyDescent="0.25">
      <c r="A97" s="117" t="s">
        <v>1110</v>
      </c>
      <c r="B97" s="110">
        <f t="shared" si="1"/>
        <v>42861</v>
      </c>
      <c r="C97" s="111">
        <f>IF(tblPlanoEstudos[[#This Row],[Data]]=B96,"",WEEKDAY(B97))</f>
        <v>7</v>
      </c>
      <c r="D97" s="111" t="str">
        <f>VLOOKUP(WEEKDAY(tblPlanoEstudos[[#This Row],[Data]]),Parametros!$H$9:$I$15,2,0)</f>
        <v>sábado</v>
      </c>
      <c r="E97" s="112" t="str">
        <f>IF(G97="","",(F97-F96)/VLOOKUP(G97,Parametros!$I$2:$K$4,3,0)*4*150)</f>
        <v/>
      </c>
      <c r="F97" s="114">
        <f>IF(tblPlanoEstudos[[#This Row],[Data]]=B96,F96,F96+VLOOKUP(C97,Parametros!$H$9:$M$15,6,0))</f>
        <v>0.50188679245283019</v>
      </c>
      <c r="G97" s="118"/>
      <c r="H97" s="114"/>
      <c r="I97" s="118">
        <v>0</v>
      </c>
      <c r="J97" s="126">
        <f>tblPlanoEstudos[[#This Row],[Tempo (min)]]/60</f>
        <v>0</v>
      </c>
      <c r="K97" s="118"/>
      <c r="L97" s="114">
        <f>IF(K97="",L96,L96+K97/(150*4)*VLOOKUP(G97,Parametros!$I$2:$K$4,3,0))</f>
        <v>0.12523809523809523</v>
      </c>
      <c r="M97" s="119"/>
    </row>
    <row r="98" spans="1:13" x14ac:dyDescent="0.25">
      <c r="A98" s="117" t="s">
        <v>1110</v>
      </c>
      <c r="B98" s="110">
        <f t="shared" si="1"/>
        <v>42862</v>
      </c>
      <c r="C98" s="111">
        <f>IF(tblPlanoEstudos[[#This Row],[Data]]=B97,"",WEEKDAY(B98))</f>
        <v>1</v>
      </c>
      <c r="D98" s="111" t="str">
        <f>VLOOKUP(WEEKDAY(tblPlanoEstudos[[#This Row],[Data]]),Parametros!$H$9:$I$15,2,0)</f>
        <v>domingo</v>
      </c>
      <c r="E98" s="112" t="str">
        <f>IF(G98="","",(F98-F97)/VLOOKUP(G98,Parametros!$I$2:$K$4,3,0)*4*150)</f>
        <v/>
      </c>
      <c r="F98" s="114">
        <f>IF(tblPlanoEstudos[[#This Row],[Data]]=B97,F97,F97+VLOOKUP(C98,Parametros!$H$9:$M$15,6,0))</f>
        <v>0.50566037735849056</v>
      </c>
      <c r="G98" s="118"/>
      <c r="H98" s="114"/>
      <c r="I98" s="118">
        <v>0</v>
      </c>
      <c r="J98" s="126">
        <f>tblPlanoEstudos[[#This Row],[Tempo (min)]]/60</f>
        <v>0</v>
      </c>
      <c r="K98" s="118"/>
      <c r="L98" s="114">
        <f>IF(K98="",L97,L97+K98/(150*4)*VLOOKUP(G98,Parametros!$I$2:$K$4,3,0))</f>
        <v>0.12523809523809523</v>
      </c>
      <c r="M98" s="119"/>
    </row>
    <row r="99" spans="1:13" x14ac:dyDescent="0.25">
      <c r="A99" s="117" t="s">
        <v>1110</v>
      </c>
      <c r="B99" s="110">
        <f t="shared" si="1"/>
        <v>42863</v>
      </c>
      <c r="C99" s="111">
        <f>IF(tblPlanoEstudos[[#This Row],[Data]]=B98,"",WEEKDAY(B99))</f>
        <v>2</v>
      </c>
      <c r="D99" s="111" t="str">
        <f>VLOOKUP(WEEKDAY(tblPlanoEstudos[[#This Row],[Data]]),Parametros!$H$9:$I$15,2,0)</f>
        <v>segunda</v>
      </c>
      <c r="E99" s="112" t="str">
        <f>IF(G99="","",(F99-F98)/VLOOKUP(G99,Parametros!$I$2:$K$4,3,0)*4*150)</f>
        <v/>
      </c>
      <c r="F99" s="114">
        <f>IF(tblPlanoEstudos[[#This Row],[Data]]=B98,F98,F98+VLOOKUP(C99,Parametros!$H$9:$M$15,6,0))</f>
        <v>0.51320754716981132</v>
      </c>
      <c r="G99" s="118"/>
      <c r="H99" s="114"/>
      <c r="I99" s="118">
        <v>0</v>
      </c>
      <c r="J99" s="126">
        <f>tblPlanoEstudos[[#This Row],[Tempo (min)]]/60</f>
        <v>0</v>
      </c>
      <c r="K99" s="118"/>
      <c r="L99" s="114">
        <f>IF(K99="",L98,L98+K99/(150*4)*VLOOKUP(G99,Parametros!$I$2:$K$4,3,0))</f>
        <v>0.12523809523809523</v>
      </c>
      <c r="M99" s="119"/>
    </row>
    <row r="100" spans="1:13" x14ac:dyDescent="0.25">
      <c r="A100" s="117" t="s">
        <v>1110</v>
      </c>
      <c r="B100" s="110">
        <f t="shared" si="1"/>
        <v>42864</v>
      </c>
      <c r="C100" s="111">
        <f>IF(tblPlanoEstudos[[#This Row],[Data]]=B99,"",WEEKDAY(B100))</f>
        <v>3</v>
      </c>
      <c r="D100" s="111" t="str">
        <f>VLOOKUP(WEEKDAY(tblPlanoEstudos[[#This Row],[Data]]),Parametros!$H$9:$I$15,2,0)</f>
        <v>terça</v>
      </c>
      <c r="E100" s="112">
        <f>IF(G100="","",(F100-F99)/VLOOKUP(G100,Parametros!$I$2:$K$4,3,0)*4*150)</f>
        <v>7.9245283018867907</v>
      </c>
      <c r="F100" s="114">
        <f>IF(tblPlanoEstudos[[#This Row],[Data]]=B99,F99,F99+VLOOKUP(C100,Parametros!$H$9:$M$15,6,0))</f>
        <v>0.52075471698113207</v>
      </c>
      <c r="G100" s="118" t="s">
        <v>1084</v>
      </c>
      <c r="H100" s="114" t="s">
        <v>82</v>
      </c>
      <c r="I100" s="124">
        <v>200</v>
      </c>
      <c r="J100" s="126">
        <f>tblPlanoEstudos[[#This Row],[Tempo (min)]]/60</f>
        <v>3.3333333333333335</v>
      </c>
      <c r="K100" s="124">
        <v>4</v>
      </c>
      <c r="L100" s="114">
        <f>IF(K100="",L99,L99+K100/(150*4)*VLOOKUP(G100,Parametros!$I$2:$K$4,3,0))</f>
        <v>0.12904761904761905</v>
      </c>
      <c r="M100" s="119"/>
    </row>
    <row r="101" spans="1:13" x14ac:dyDescent="0.25">
      <c r="A101" s="117"/>
      <c r="B101" s="110">
        <v>42864</v>
      </c>
      <c r="C101" s="111" t="str">
        <f>IF(tblPlanoEstudos[[#This Row],[Data]]=B100,"",WEEKDAY(B101))</f>
        <v/>
      </c>
      <c r="D101" s="111" t="str">
        <f>VLOOKUP(WEEKDAY(tblPlanoEstudos[[#This Row],[Data]]),Parametros!$H$9:$I$15,2,0)</f>
        <v>terça</v>
      </c>
      <c r="E101" s="112">
        <f>IF(G101="","",(F101-F100)/VLOOKUP(G101,Parametros!$I$2:$K$4,3,0)*4*150)</f>
        <v>0</v>
      </c>
      <c r="F101" s="114">
        <f>IF(tblPlanoEstudos[[#This Row],[Data]]=B100,F100,F100+VLOOKUP(C101,Parametros!$H$9:$M$15,6,0))</f>
        <v>0.52075471698113207</v>
      </c>
      <c r="G101" s="118" t="s">
        <v>1084</v>
      </c>
      <c r="H101" s="114" t="s">
        <v>48</v>
      </c>
      <c r="I101" s="124">
        <v>181</v>
      </c>
      <c r="J101" s="126">
        <f>tblPlanoEstudos[[#This Row],[Tempo (min)]]/60</f>
        <v>3.0166666666666666</v>
      </c>
      <c r="K101" s="124">
        <v>7</v>
      </c>
      <c r="L101" s="114">
        <f>IF(K101="",L100,L100+K101/(150*4)*VLOOKUP(G101,Parametros!$I$2:$K$4,3,0))</f>
        <v>0.1357142857142857</v>
      </c>
      <c r="M101" s="119"/>
    </row>
    <row r="102" spans="1:13" x14ac:dyDescent="0.25">
      <c r="A102" s="117" t="s">
        <v>1110</v>
      </c>
      <c r="B102" s="110">
        <f>B100+1</f>
        <v>42865</v>
      </c>
      <c r="C102" s="111">
        <f>IF(tblPlanoEstudos[[#This Row],[Data]]=B101,"",WEEKDAY(B102))</f>
        <v>4</v>
      </c>
      <c r="D102" s="111" t="str">
        <f>VLOOKUP(WEEKDAY(tblPlanoEstudos[[#This Row],[Data]]),Parametros!$H$9:$I$15,2,0)</f>
        <v>quarta</v>
      </c>
      <c r="E102" s="112">
        <f>IF(G102="","",(F102-F101)/VLOOKUP(G102,Parametros!$I$2:$K$4,3,0)*4*150)</f>
        <v>3.9622641509433953</v>
      </c>
      <c r="F102" s="114">
        <f>IF(tblPlanoEstudos[[#This Row],[Data]]=B101,F101,F101+VLOOKUP(C102,Parametros!$H$9:$M$15,6,0))</f>
        <v>0.52452830188679245</v>
      </c>
      <c r="G102" s="118" t="s">
        <v>1084</v>
      </c>
      <c r="H102" s="114" t="s">
        <v>69</v>
      </c>
      <c r="I102" s="124">
        <v>176</v>
      </c>
      <c r="J102" s="126">
        <f>tblPlanoEstudos[[#This Row],[Tempo (min)]]/60</f>
        <v>2.9333333333333331</v>
      </c>
      <c r="K102" s="124">
        <v>3</v>
      </c>
      <c r="L102" s="114">
        <f>IF(K102="",L101,L101+K102/(150*4)*VLOOKUP(G102,Parametros!$I$2:$K$4,3,0))</f>
        <v>0.13857142857142857</v>
      </c>
      <c r="M102" s="119"/>
    </row>
    <row r="103" spans="1:13" x14ac:dyDescent="0.25">
      <c r="A103" s="117" t="s">
        <v>1110</v>
      </c>
      <c r="B103" s="110">
        <f t="shared" si="1"/>
        <v>42866</v>
      </c>
      <c r="C103" s="111">
        <f>IF(tblPlanoEstudos[[#This Row],[Data]]=B102,"",WEEKDAY(B103))</f>
        <v>5</v>
      </c>
      <c r="D103" s="111" t="str">
        <f>VLOOKUP(WEEKDAY(tblPlanoEstudos[[#This Row],[Data]]),Parametros!$H$9:$I$15,2,0)</f>
        <v>quinta</v>
      </c>
      <c r="E103" s="112">
        <f>IF(G103="","",(F103-F102)/VLOOKUP(G103,Parametros!$I$2:$K$4,3,0)*4*150)</f>
        <v>3.9622641509433953</v>
      </c>
      <c r="F103" s="114">
        <f>IF(tblPlanoEstudos[[#This Row],[Data]]=B102,F102,F102+VLOOKUP(C103,Parametros!$H$9:$M$15,6,0))</f>
        <v>0.52830188679245282</v>
      </c>
      <c r="G103" s="118" t="s">
        <v>1084</v>
      </c>
      <c r="H103" s="114" t="s">
        <v>82</v>
      </c>
      <c r="I103" s="124">
        <v>128</v>
      </c>
      <c r="J103" s="126">
        <f>tblPlanoEstudos[[#This Row],[Tempo (min)]]/60</f>
        <v>2.1333333333333333</v>
      </c>
      <c r="K103" s="124">
        <v>0</v>
      </c>
      <c r="L103" s="114">
        <f>IF(K103="",L102,L102+K103/(150*4)*VLOOKUP(G103,Parametros!$I$2:$K$4,3,0))</f>
        <v>0.13857142857142857</v>
      </c>
      <c r="M103" s="119"/>
    </row>
    <row r="104" spans="1:13" x14ac:dyDescent="0.25">
      <c r="A104" s="117" t="s">
        <v>1110</v>
      </c>
      <c r="B104" s="110">
        <f t="shared" si="1"/>
        <v>42867</v>
      </c>
      <c r="C104" s="111">
        <f>IF(tblPlanoEstudos[[#This Row],[Data]]=B103,"",WEEKDAY(B104))</f>
        <v>6</v>
      </c>
      <c r="D104" s="111" t="str">
        <f>VLOOKUP(WEEKDAY(tblPlanoEstudos[[#This Row],[Data]]),Parametros!$H$9:$I$15,2,0)</f>
        <v>sexta</v>
      </c>
      <c r="E104" s="112" t="str">
        <f>IF(G104="","",(F104-F103)/VLOOKUP(G104,Parametros!$I$2:$K$4,3,0)*4*150)</f>
        <v/>
      </c>
      <c r="F104" s="114">
        <f>IF(tblPlanoEstudos[[#This Row],[Data]]=B103,F103,F103+VLOOKUP(C104,Parametros!$H$9:$M$15,6,0))</f>
        <v>0.53584905660377358</v>
      </c>
      <c r="G104" s="118"/>
      <c r="H104" s="114"/>
      <c r="I104" s="124">
        <v>0</v>
      </c>
      <c r="J104" s="126">
        <f>tblPlanoEstudos[[#This Row],[Tempo (min)]]/60</f>
        <v>0</v>
      </c>
      <c r="K104" s="124"/>
      <c r="L104" s="114">
        <f>IF(K104="",L103,L103+K104/(150*4)*VLOOKUP(G104,Parametros!$I$2:$K$4,3,0))</f>
        <v>0.13857142857142857</v>
      </c>
      <c r="M104" s="119"/>
    </row>
    <row r="105" spans="1:13" x14ac:dyDescent="0.25">
      <c r="A105" s="117"/>
      <c r="B105" s="110">
        <f>B104+1</f>
        <v>42868</v>
      </c>
      <c r="C105" s="111">
        <f>IF(tblPlanoEstudos[[#This Row],[Data]]=B104,"",WEEKDAY(B105))</f>
        <v>7</v>
      </c>
      <c r="D105" s="111" t="str">
        <f>VLOOKUP(WEEKDAY(tblPlanoEstudos[[#This Row],[Data]]),Parametros!$H$9:$I$15,2,0)</f>
        <v>sábado</v>
      </c>
      <c r="E105" s="112">
        <f>IF(G105="","",(F105-F104)/VLOOKUP(G105,Parametros!$I$2:$K$4,3,0)*4*150)</f>
        <v>3.9622641509433953</v>
      </c>
      <c r="F105" s="114">
        <f>IF(tblPlanoEstudos[[#This Row],[Data]]=B104,F104,F104+VLOOKUP(C105,Parametros!$H$9:$M$15,6,0))</f>
        <v>0.53962264150943395</v>
      </c>
      <c r="G105" s="118" t="s">
        <v>1084</v>
      </c>
      <c r="H105" s="114" t="s">
        <v>69</v>
      </c>
      <c r="I105" s="124">
        <v>155</v>
      </c>
      <c r="J105" s="126">
        <f>tblPlanoEstudos[[#This Row],[Tempo (min)]]/60</f>
        <v>2.5833333333333335</v>
      </c>
      <c r="K105" s="124">
        <v>0</v>
      </c>
      <c r="L105" s="114">
        <f>IF(K105="",L104,L104+K105/(150*4)*VLOOKUP(G105,Parametros!$I$2:$K$4,3,0))</f>
        <v>0.13857142857142857</v>
      </c>
      <c r="M105" s="119"/>
    </row>
    <row r="106" spans="1:13" x14ac:dyDescent="0.25">
      <c r="A106" s="117" t="s">
        <v>1110</v>
      </c>
      <c r="B106" s="110">
        <f t="shared" si="1"/>
        <v>42869</v>
      </c>
      <c r="C106" s="111">
        <f>IF(tblPlanoEstudos[[#This Row],[Data]]=B105,"",WEEKDAY(B106))</f>
        <v>1</v>
      </c>
      <c r="D106" s="111" t="str">
        <f>VLOOKUP(WEEKDAY(tblPlanoEstudos[[#This Row],[Data]]),Parametros!$H$9:$I$15,2,0)</f>
        <v>domingo</v>
      </c>
      <c r="E106" s="112">
        <f>IF(G106="","",(F106-F105)/VLOOKUP(G106,Parametros!$I$2:$K$4,3,0)*4*150)</f>
        <v>3.9622641509433953</v>
      </c>
      <c r="F106" s="114">
        <f>IF(tblPlanoEstudos[[#This Row],[Data]]=B105,F105,F105+VLOOKUP(C106,Parametros!$H$9:$M$15,6,0))</f>
        <v>0.54339622641509433</v>
      </c>
      <c r="G106" s="118" t="s">
        <v>1084</v>
      </c>
      <c r="H106" s="114" t="s">
        <v>69</v>
      </c>
      <c r="I106" s="124">
        <v>156</v>
      </c>
      <c r="J106" s="126">
        <f>tblPlanoEstudos[[#This Row],[Tempo (min)]]/60</f>
        <v>2.6</v>
      </c>
      <c r="K106" s="124">
        <v>7</v>
      </c>
      <c r="L106" s="114">
        <f>IF(K106="",L105,L105+K106/(150*4)*VLOOKUP(G106,Parametros!$I$2:$K$4,3,0))</f>
        <v>0.14523809523809522</v>
      </c>
      <c r="M106" s="119"/>
    </row>
    <row r="107" spans="1:13" x14ac:dyDescent="0.25">
      <c r="A107" s="117" t="s">
        <v>1110</v>
      </c>
      <c r="B107" s="110">
        <f t="shared" si="1"/>
        <v>42870</v>
      </c>
      <c r="C107" s="111">
        <f>IF(tblPlanoEstudos[[#This Row],[Data]]=B106,"",WEEKDAY(B107))</f>
        <v>2</v>
      </c>
      <c r="D107" s="111" t="str">
        <f>VLOOKUP(WEEKDAY(tblPlanoEstudos[[#This Row],[Data]]),Parametros!$H$9:$I$15,2,0)</f>
        <v>segunda</v>
      </c>
      <c r="E107" s="112">
        <f>IF(G107="","",(F107-F106)/VLOOKUP(G107,Parametros!$I$2:$K$4,3,0)*4*150)</f>
        <v>7.9245283018867907</v>
      </c>
      <c r="F107" s="114">
        <f>IF(tblPlanoEstudos[[#This Row],[Data]]=B106,F106,F106+VLOOKUP(C107,Parametros!$H$9:$M$15,6,0))</f>
        <v>0.55094339622641508</v>
      </c>
      <c r="G107" s="118" t="s">
        <v>1084</v>
      </c>
      <c r="H107" s="114" t="s">
        <v>69</v>
      </c>
      <c r="I107" s="124">
        <v>120</v>
      </c>
      <c r="J107" s="126">
        <f>tblPlanoEstudos[[#This Row],[Tempo (min)]]/60</f>
        <v>2</v>
      </c>
      <c r="K107" s="124">
        <v>6</v>
      </c>
      <c r="L107" s="114">
        <f>IF(K107="",L106,L106+K107/(150*4)*VLOOKUP(G107,Parametros!$I$2:$K$4,3,0))</f>
        <v>0.15095238095238095</v>
      </c>
      <c r="M107" s="119"/>
    </row>
    <row r="108" spans="1:13" x14ac:dyDescent="0.25">
      <c r="A108" s="117" t="s">
        <v>1110</v>
      </c>
      <c r="B108" s="110">
        <f>B107+1</f>
        <v>42871</v>
      </c>
      <c r="C108" s="111">
        <f>IF(tblPlanoEstudos[[#This Row],[Data]]=B107,"",WEEKDAY(B108))</f>
        <v>3</v>
      </c>
      <c r="D108" s="111" t="str">
        <f>VLOOKUP(WEEKDAY(tblPlanoEstudos[[#This Row],[Data]]),Parametros!$H$9:$I$15,2,0)</f>
        <v>terça</v>
      </c>
      <c r="E108" s="112">
        <f>IF(G108="","",(F108-F107)/VLOOKUP(G108,Parametros!$I$2:$K$4,3,0)*4*150)</f>
        <v>7.9245283018867907</v>
      </c>
      <c r="F108" s="114">
        <f>IF(tblPlanoEstudos[[#This Row],[Data]]=B107,F107,F107+VLOOKUP(C108,Parametros!$H$9:$M$15,6,0))</f>
        <v>0.55849056603773584</v>
      </c>
      <c r="G108" s="118" t="s">
        <v>1084</v>
      </c>
      <c r="H108" s="114" t="s">
        <v>69</v>
      </c>
      <c r="I108" s="124">
        <v>120</v>
      </c>
      <c r="J108" s="126">
        <f>tblPlanoEstudos[[#This Row],[Tempo (min)]]/60</f>
        <v>2</v>
      </c>
      <c r="K108" s="124">
        <v>4</v>
      </c>
      <c r="L108" s="114">
        <f>IF(K108="",L107,L107+K108/(150*4)*VLOOKUP(G108,Parametros!$I$2:$K$4,3,0))</f>
        <v>0.15476190476190477</v>
      </c>
      <c r="M108" s="119"/>
    </row>
    <row r="109" spans="1:13" x14ac:dyDescent="0.25">
      <c r="A109" s="117" t="s">
        <v>1110</v>
      </c>
      <c r="B109" s="110">
        <v>42871</v>
      </c>
      <c r="C109" s="111" t="str">
        <f>IF(tblPlanoEstudos[[#This Row],[Data]]=B108,"",WEEKDAY(B109))</f>
        <v/>
      </c>
      <c r="D109" s="111" t="str">
        <f>VLOOKUP(WEEKDAY(tblPlanoEstudos[[#This Row],[Data]]),Parametros!$H$9:$I$15,2,0)</f>
        <v>terça</v>
      </c>
      <c r="E109" s="112">
        <f>IF(G109="","",(F109-F108)/VLOOKUP(G109,Parametros!$I$2:$K$4,3,0)*4*150)</f>
        <v>0</v>
      </c>
      <c r="F109" s="114">
        <f>IF(tblPlanoEstudos[[#This Row],[Data]]=B108,F108,F108+VLOOKUP(C109,Parametros!$H$9:$M$15,6,0))</f>
        <v>0.55849056603773584</v>
      </c>
      <c r="G109" s="118" t="s">
        <v>1084</v>
      </c>
      <c r="H109" s="114" t="s">
        <v>75</v>
      </c>
      <c r="I109" s="124">
        <v>210</v>
      </c>
      <c r="J109" s="126">
        <f>tblPlanoEstudos[[#This Row],[Tempo (min)]]/60</f>
        <v>3.5</v>
      </c>
      <c r="K109" s="124">
        <v>7</v>
      </c>
      <c r="L109" s="114">
        <f>IF(K109="",L108,L108+K109/(150*4)*VLOOKUP(G109,Parametros!$I$2:$K$4,3,0))</f>
        <v>0.16142857142857142</v>
      </c>
      <c r="M109" s="119"/>
    </row>
    <row r="110" spans="1:13" x14ac:dyDescent="0.25">
      <c r="A110" s="117" t="s">
        <v>1110</v>
      </c>
      <c r="B110" s="110">
        <f>B108+1</f>
        <v>42872</v>
      </c>
      <c r="C110" s="111">
        <f>IF(tblPlanoEstudos[[#This Row],[Data]]=B109,"",WEEKDAY(B110))</f>
        <v>4</v>
      </c>
      <c r="D110" s="111" t="str">
        <f>VLOOKUP(WEEKDAY(tblPlanoEstudos[[#This Row],[Data]]),Parametros!$H$9:$I$15,2,0)</f>
        <v>quarta</v>
      </c>
      <c r="E110" s="112">
        <f>IF(G110="","",(F110-F109)/VLOOKUP(G110,Parametros!$I$2:$K$4,3,0)*4*150)</f>
        <v>3.9622641509433953</v>
      </c>
      <c r="F110" s="114">
        <f>IF(tblPlanoEstudos[[#This Row],[Data]]=B109,F109,F109+VLOOKUP(C110,Parametros!$H$9:$M$15,6,0))</f>
        <v>0.56226415094339621</v>
      </c>
      <c r="G110" s="118" t="s">
        <v>1084</v>
      </c>
      <c r="H110" s="114" t="s">
        <v>70</v>
      </c>
      <c r="I110" s="124">
        <v>120</v>
      </c>
      <c r="J110" s="128">
        <f>tblPlanoEstudos[[#This Row],[Tempo (min)]]/60</f>
        <v>2</v>
      </c>
      <c r="K110" s="124">
        <v>5</v>
      </c>
      <c r="L110" s="114">
        <f>IF(K110="",L109,L109+K110/(150*4)*VLOOKUP(G110,Parametros!$I$2:$K$4,3,0))</f>
        <v>0.16619047619047619</v>
      </c>
      <c r="M110" s="119"/>
    </row>
    <row r="111" spans="1:13" x14ac:dyDescent="0.25">
      <c r="A111" s="117" t="s">
        <v>1110</v>
      </c>
      <c r="B111" s="110">
        <f t="shared" si="1"/>
        <v>42873</v>
      </c>
      <c r="C111" s="111">
        <f>IF(tblPlanoEstudos[[#This Row],[Data]]=B110,"",WEEKDAY(B111))</f>
        <v>5</v>
      </c>
      <c r="D111" s="111" t="str">
        <f>VLOOKUP(WEEKDAY(tblPlanoEstudos[[#This Row],[Data]]),Parametros!$H$9:$I$15,2,0)</f>
        <v>quinta</v>
      </c>
      <c r="E111" s="112">
        <f>IF(G111="","",(F111-F110)/VLOOKUP(G111,Parametros!$I$2:$K$4,3,0)*4*150)</f>
        <v>3.9622641509433953</v>
      </c>
      <c r="F111" s="114">
        <f>IF(tblPlanoEstudos[[#This Row],[Data]]=B110,F110,F110+VLOOKUP(C111,Parametros!$H$9:$M$15,6,0))</f>
        <v>0.56603773584905659</v>
      </c>
      <c r="G111" s="118" t="s">
        <v>1084</v>
      </c>
      <c r="H111" s="114" t="s">
        <v>70</v>
      </c>
      <c r="I111" s="124">
        <v>0</v>
      </c>
      <c r="J111" s="128">
        <f>tblPlanoEstudos[[#This Row],[Tempo (min)]]/60</f>
        <v>0</v>
      </c>
      <c r="K111" s="124">
        <v>0</v>
      </c>
      <c r="L111" s="114">
        <f>IF(K111="",L110,L110+K111/(150*4)*VLOOKUP(G111,Parametros!$I$2:$K$4,3,0))</f>
        <v>0.16619047619047619</v>
      </c>
      <c r="M111" s="119"/>
    </row>
    <row r="112" spans="1:13" x14ac:dyDescent="0.25">
      <c r="A112" s="117" t="s">
        <v>1110</v>
      </c>
      <c r="B112" s="110">
        <f t="shared" si="1"/>
        <v>42874</v>
      </c>
      <c r="C112" s="111">
        <f>IF(tblPlanoEstudos[[#This Row],[Data]]=B111,"",WEEKDAY(B112))</f>
        <v>6</v>
      </c>
      <c r="D112" s="111" t="str">
        <f>VLOOKUP(WEEKDAY(tblPlanoEstudos[[#This Row],[Data]]),Parametros!$H$9:$I$15,2,0)</f>
        <v>sexta</v>
      </c>
      <c r="E112" s="112">
        <f>IF(G112="","",(F112-F111)/VLOOKUP(G112,Parametros!$I$2:$K$4,3,0)*4*150)</f>
        <v>7.9245283018867907</v>
      </c>
      <c r="F112" s="114">
        <f>IF(tblPlanoEstudos[[#This Row],[Data]]=B111,F111,F111+VLOOKUP(C112,Parametros!$H$9:$M$15,6,0))</f>
        <v>0.57358490566037734</v>
      </c>
      <c r="G112" s="118" t="s">
        <v>1084</v>
      </c>
      <c r="H112" s="114"/>
      <c r="I112" s="124">
        <v>0</v>
      </c>
      <c r="J112" s="128">
        <f>tblPlanoEstudos[[#This Row],[Tempo (min)]]/60</f>
        <v>0</v>
      </c>
      <c r="K112" s="124">
        <v>0</v>
      </c>
      <c r="L112" s="114">
        <f>IF(K112="",L111,L111+K112/(150*4)*VLOOKUP(G112,Parametros!$I$2:$K$4,3,0))</f>
        <v>0.16619047619047619</v>
      </c>
      <c r="M112" s="119"/>
    </row>
    <row r="113" spans="1:13" x14ac:dyDescent="0.25">
      <c r="A113" s="117" t="s">
        <v>1110</v>
      </c>
      <c r="B113" s="110">
        <f t="shared" si="1"/>
        <v>42875</v>
      </c>
      <c r="C113" s="111">
        <f>IF(tblPlanoEstudos[[#This Row],[Data]]=B112,"",WEEKDAY(B113))</f>
        <v>7</v>
      </c>
      <c r="D113" s="111" t="str">
        <f>VLOOKUP(WEEKDAY(tblPlanoEstudos[[#This Row],[Data]]),Parametros!$H$9:$I$15,2,0)</f>
        <v>sábado</v>
      </c>
      <c r="E113" s="112">
        <f>IF(G113="","",(F113-F112)/VLOOKUP(G113,Parametros!$I$2:$K$4,3,0)*4*150)</f>
        <v>3.9622641509433953</v>
      </c>
      <c r="F113" s="114">
        <f>IF(tblPlanoEstudos[[#This Row],[Data]]=B112,F112,F112+VLOOKUP(C113,Parametros!$H$9:$M$15,6,0))</f>
        <v>0.57735849056603772</v>
      </c>
      <c r="G113" s="118" t="s">
        <v>1084</v>
      </c>
      <c r="H113" s="114"/>
      <c r="I113" s="124">
        <v>0</v>
      </c>
      <c r="J113" s="128">
        <f>tblPlanoEstudos[[#This Row],[Tempo (min)]]/60</f>
        <v>0</v>
      </c>
      <c r="K113" s="124">
        <v>0</v>
      </c>
      <c r="L113" s="114">
        <f>IF(K113="",L112,L112+K113/(150*4)*VLOOKUP(G113,Parametros!$I$2:$K$4,3,0))</f>
        <v>0.16619047619047619</v>
      </c>
      <c r="M113" s="119"/>
    </row>
    <row r="114" spans="1:13" x14ac:dyDescent="0.25">
      <c r="A114" s="117" t="s">
        <v>1110</v>
      </c>
      <c r="B114" s="110">
        <f t="shared" si="1"/>
        <v>42876</v>
      </c>
      <c r="C114" s="111">
        <f>IF(tblPlanoEstudos[[#This Row],[Data]]=B113,"",WEEKDAY(B114))</f>
        <v>1</v>
      </c>
      <c r="D114" s="111" t="str">
        <f>VLOOKUP(WEEKDAY(tblPlanoEstudos[[#This Row],[Data]]),Parametros!$H$9:$I$15,2,0)</f>
        <v>domingo</v>
      </c>
      <c r="E114" s="112">
        <f>IF(G114="","",(F114-F113)/VLOOKUP(G114,Parametros!$I$2:$K$4,3,0)*4*150)</f>
        <v>3.9622641509433953</v>
      </c>
      <c r="F114" s="114">
        <f>IF(tblPlanoEstudos[[#This Row],[Data]]=B113,F113,F113+VLOOKUP(C114,Parametros!$H$9:$M$15,6,0))</f>
        <v>0.5811320754716981</v>
      </c>
      <c r="G114" s="118" t="s">
        <v>1084</v>
      </c>
      <c r="H114" s="114" t="s">
        <v>70</v>
      </c>
      <c r="I114" s="124">
        <v>120</v>
      </c>
      <c r="J114" s="128">
        <f>tblPlanoEstudos[[#This Row],[Tempo (min)]]/60</f>
        <v>2</v>
      </c>
      <c r="K114" s="124">
        <v>2</v>
      </c>
      <c r="L114" s="114">
        <f>IF(K114="",L113,L113+K114/(150*4)*VLOOKUP(G114,Parametros!$I$2:$K$4,3,0))</f>
        <v>0.1680952380952381</v>
      </c>
      <c r="M114" s="119"/>
    </row>
    <row r="115" spans="1:13" x14ac:dyDescent="0.25">
      <c r="A115" s="117" t="s">
        <v>1110</v>
      </c>
      <c r="B115" s="110">
        <f t="shared" si="1"/>
        <v>42877</v>
      </c>
      <c r="C115" s="111">
        <f>IF(tblPlanoEstudos[[#This Row],[Data]]=B114,"",WEEKDAY(B115))</f>
        <v>2</v>
      </c>
      <c r="D115" s="111" t="str">
        <f>VLOOKUP(WEEKDAY(tblPlanoEstudos[[#This Row],[Data]]),Parametros!$H$9:$I$15,2,0)</f>
        <v>segunda</v>
      </c>
      <c r="E115" s="112">
        <f>IF(G115="","",(F115-F114)/VLOOKUP(G115,Parametros!$I$2:$K$4,3,0)*4*150)</f>
        <v>7.9245283018867907</v>
      </c>
      <c r="F115" s="114">
        <f>IF(tblPlanoEstudos[[#This Row],[Data]]=B114,F114,F114+VLOOKUP(C115,Parametros!$H$9:$M$15,6,0))</f>
        <v>0.58867924528301885</v>
      </c>
      <c r="G115" s="118" t="s">
        <v>1084</v>
      </c>
      <c r="H115" s="114" t="s">
        <v>70</v>
      </c>
      <c r="I115" s="124">
        <v>120</v>
      </c>
      <c r="J115" s="126">
        <f>tblPlanoEstudos[[#This Row],[Tempo (min)]]/60</f>
        <v>2</v>
      </c>
      <c r="K115" s="124">
        <v>5</v>
      </c>
      <c r="L115" s="114">
        <f>IF(K115="",L114,L114+K115/(150*4)*VLOOKUP(G115,Parametros!$I$2:$K$4,3,0))</f>
        <v>0.17285714285714288</v>
      </c>
      <c r="M115" s="119"/>
    </row>
    <row r="116" spans="1:13" x14ac:dyDescent="0.25">
      <c r="A116" s="117" t="s">
        <v>1110</v>
      </c>
      <c r="B116" s="110">
        <f t="shared" si="1"/>
        <v>42878</v>
      </c>
      <c r="C116" s="111">
        <f>IF(tblPlanoEstudos[[#This Row],[Data]]=B115,"",WEEKDAY(B116))</f>
        <v>3</v>
      </c>
      <c r="D116" s="111" t="str">
        <f>VLOOKUP(WEEKDAY(tblPlanoEstudos[[#This Row],[Data]]),Parametros!$H$9:$I$15,2,0)</f>
        <v>terça</v>
      </c>
      <c r="E116" s="112">
        <f>IF(G116="","",(F116-F115)/VLOOKUP(G116,Parametros!$I$2:$K$4,3,0)*4*150)</f>
        <v>7.9245283018867907</v>
      </c>
      <c r="F116" s="114">
        <f>IF(tblPlanoEstudos[[#This Row],[Data]]=B115,F115,F115+VLOOKUP(C116,Parametros!$H$9:$M$15,6,0))</f>
        <v>0.5962264150943396</v>
      </c>
      <c r="G116" s="118" t="s">
        <v>1084</v>
      </c>
      <c r="H116" s="114" t="s">
        <v>70</v>
      </c>
      <c r="I116" s="124">
        <v>300</v>
      </c>
      <c r="J116" s="126">
        <f>tblPlanoEstudos[[#This Row],[Tempo (min)]]/60</f>
        <v>5</v>
      </c>
      <c r="K116" s="124">
        <v>11</v>
      </c>
      <c r="L116" s="114">
        <f>IF(K116="",L115,L115+K116/(150*4)*VLOOKUP(G116,Parametros!$I$2:$K$4,3,0))</f>
        <v>0.18333333333333335</v>
      </c>
      <c r="M116" s="119"/>
    </row>
    <row r="117" spans="1:13" x14ac:dyDescent="0.25">
      <c r="A117" s="117" t="s">
        <v>1110</v>
      </c>
      <c r="B117" s="110">
        <f>B116+1</f>
        <v>42879</v>
      </c>
      <c r="C117" s="111">
        <f>IF(tblPlanoEstudos[[#This Row],[Data]]=B116,"",WEEKDAY(B117))</f>
        <v>4</v>
      </c>
      <c r="D117" s="111" t="str">
        <f>VLOOKUP(WEEKDAY(tblPlanoEstudos[[#This Row],[Data]]),Parametros!$H$9:$I$15,2,0)</f>
        <v>quarta</v>
      </c>
      <c r="E117" s="112">
        <f>IF(G117="","",(F117-F116)/VLOOKUP(G117,Parametros!$I$2:$K$4,3,0)*4*150)</f>
        <v>3.9622641509433953</v>
      </c>
      <c r="F117" s="114">
        <f>IF(tblPlanoEstudos[[#This Row],[Data]]=B116,F116,F116+VLOOKUP(C117,Parametros!$H$9:$M$15,6,0))</f>
        <v>0.6</v>
      </c>
      <c r="G117" s="118" t="s">
        <v>1084</v>
      </c>
      <c r="H117" s="114" t="s">
        <v>70</v>
      </c>
      <c r="I117" s="124">
        <v>120</v>
      </c>
      <c r="J117" s="128">
        <f>tblPlanoEstudos[[#This Row],[Tempo (min)]]/60</f>
        <v>2</v>
      </c>
      <c r="K117" s="124">
        <v>7</v>
      </c>
      <c r="L117" s="114">
        <f>IF(K117="",L116,L116+K117/(150*4)*VLOOKUP(G117,Parametros!$I$2:$K$4,3,0))</f>
        <v>0.19</v>
      </c>
      <c r="M117" s="119"/>
    </row>
    <row r="118" spans="1:13" x14ac:dyDescent="0.25">
      <c r="A118" s="117" t="s">
        <v>1110</v>
      </c>
      <c r="B118" s="110">
        <f t="shared" si="1"/>
        <v>42880</v>
      </c>
      <c r="C118" s="111">
        <f>IF(tblPlanoEstudos[[#This Row],[Data]]=B117,"",WEEKDAY(B118))</f>
        <v>5</v>
      </c>
      <c r="D118" s="111" t="str">
        <f>VLOOKUP(WEEKDAY(tblPlanoEstudos[[#This Row],[Data]]),Parametros!$H$9:$I$15,2,0)</f>
        <v>quinta</v>
      </c>
      <c r="E118" s="112">
        <f>IF(G118="","",(F118-F117)/VLOOKUP(G118,Parametros!$I$2:$K$4,3,0)*4*150)</f>
        <v>3.9622641509433953</v>
      </c>
      <c r="F118" s="114">
        <f>IF(tblPlanoEstudos[[#This Row],[Data]]=B117,F117,F117+VLOOKUP(C118,Parametros!$H$9:$M$15,6,0))</f>
        <v>0.60377358490566035</v>
      </c>
      <c r="G118" s="118" t="s">
        <v>1084</v>
      </c>
      <c r="H118" s="114" t="s">
        <v>76</v>
      </c>
      <c r="I118" s="124">
        <v>150</v>
      </c>
      <c r="J118" s="128">
        <f>tblPlanoEstudos[[#This Row],[Tempo (min)]]/60</f>
        <v>2.5</v>
      </c>
      <c r="K118" s="124">
        <v>7</v>
      </c>
      <c r="L118" s="114">
        <f>IF(K118="",L117,L117+K118/(150*4)*VLOOKUP(G118,Parametros!$I$2:$K$4,3,0))</f>
        <v>0.19666666666666666</v>
      </c>
      <c r="M118" s="119"/>
    </row>
    <row r="119" spans="1:13" x14ac:dyDescent="0.25">
      <c r="A119" s="117" t="s">
        <v>1110</v>
      </c>
      <c r="B119" s="110">
        <f t="shared" si="1"/>
        <v>42881</v>
      </c>
      <c r="C119" s="111">
        <f>IF(tblPlanoEstudos[[#This Row],[Data]]=B118,"",WEEKDAY(B119))</f>
        <v>6</v>
      </c>
      <c r="D119" s="111" t="str">
        <f>VLOOKUP(WEEKDAY(tblPlanoEstudos[[#This Row],[Data]]),Parametros!$H$9:$I$15,2,0)</f>
        <v>sexta</v>
      </c>
      <c r="E119" s="112">
        <f>IF(G119="","",(F119-F118)/VLOOKUP(G119,Parametros!$I$2:$K$4,3,0)*4*150)</f>
        <v>7.9245283018867907</v>
      </c>
      <c r="F119" s="114">
        <f>IF(tblPlanoEstudos[[#This Row],[Data]]=B118,F118,F118+VLOOKUP(C119,Parametros!$H$9:$M$15,6,0))</f>
        <v>0.61132075471698111</v>
      </c>
      <c r="G119" s="118" t="s">
        <v>1084</v>
      </c>
      <c r="H119" s="114" t="s">
        <v>76</v>
      </c>
      <c r="I119" s="124">
        <v>180</v>
      </c>
      <c r="J119" s="128">
        <f>tblPlanoEstudos[[#This Row],[Tempo (min)]]/60</f>
        <v>3</v>
      </c>
      <c r="K119" s="124">
        <v>7</v>
      </c>
      <c r="L119" s="114">
        <f>IF(K119="",L118,L118+K119/(150*4)*VLOOKUP(G119,Parametros!$I$2:$K$4,3,0))</f>
        <v>0.20333333333333331</v>
      </c>
      <c r="M119" s="119"/>
    </row>
    <row r="120" spans="1:13" x14ac:dyDescent="0.25">
      <c r="A120" s="117" t="s">
        <v>1110</v>
      </c>
      <c r="B120" s="110">
        <v>42881</v>
      </c>
      <c r="C120" s="111" t="str">
        <f>IF(tblPlanoEstudos[[#This Row],[Data]]=B119,"",WEEKDAY(B120))</f>
        <v/>
      </c>
      <c r="D120" s="111" t="str">
        <f>VLOOKUP(WEEKDAY(tblPlanoEstudos[[#This Row],[Data]]),Parametros!$H$9:$I$15,2,0)</f>
        <v>sexta</v>
      </c>
      <c r="E120" s="112">
        <f>IF(G120="","",(F120-F119)/VLOOKUP(G120,Parametros!$I$2:$K$4,3,0)*4*150)</f>
        <v>0</v>
      </c>
      <c r="F120" s="114">
        <f>IF(tblPlanoEstudos[[#This Row],[Data]]=B119,F119,F119+VLOOKUP(C120,Parametros!$H$9:$M$15,6,0))</f>
        <v>0.61132075471698111</v>
      </c>
      <c r="G120" s="118" t="s">
        <v>1084</v>
      </c>
      <c r="H120" s="114" t="s">
        <v>70</v>
      </c>
      <c r="I120" s="124">
        <v>60</v>
      </c>
      <c r="J120" s="128">
        <f>tblPlanoEstudos[[#This Row],[Tempo (min)]]/60</f>
        <v>1</v>
      </c>
      <c r="K120" s="124">
        <v>0</v>
      </c>
      <c r="L120" s="114">
        <f>IF(K120="",L119,L119+K120/(150*4)*VLOOKUP(G120,Parametros!$I$2:$K$4,3,0))</f>
        <v>0.20333333333333331</v>
      </c>
      <c r="M120" s="119"/>
    </row>
    <row r="121" spans="1:13" x14ac:dyDescent="0.25">
      <c r="A121" s="117" t="s">
        <v>1110</v>
      </c>
      <c r="B121" s="110">
        <v>42883</v>
      </c>
      <c r="C121" s="111">
        <f>IF(tblPlanoEstudos[[#This Row],[Data]]=B120,"",WEEKDAY(B121))</f>
        <v>1</v>
      </c>
      <c r="D121" s="111" t="str">
        <f>VLOOKUP(WEEKDAY(tblPlanoEstudos[[#This Row],[Data]]),Parametros!$H$9:$I$15,2,0)</f>
        <v>domingo</v>
      </c>
      <c r="E121" s="112">
        <f>IF(G121="","",(F121-F120)/VLOOKUP(G121,Parametros!$I$2:$K$4,3,0)*4*150)</f>
        <v>3.9622641509433953</v>
      </c>
      <c r="F121" s="114">
        <f>IF(tblPlanoEstudos[[#This Row],[Data]]=B120,F120,F120+VLOOKUP(C121,Parametros!$H$9:$M$15,6,0))</f>
        <v>0.61509433962264148</v>
      </c>
      <c r="G121" s="118" t="s">
        <v>1084</v>
      </c>
      <c r="H121" s="114" t="s">
        <v>75</v>
      </c>
      <c r="I121" s="124">
        <v>60</v>
      </c>
      <c r="J121" s="128">
        <f>tblPlanoEstudos[[#This Row],[Tempo (min)]]/60</f>
        <v>1</v>
      </c>
      <c r="K121" s="124">
        <v>0</v>
      </c>
      <c r="L121" s="114">
        <f>IF(K121="",L120,L120+K121/(150*4)*VLOOKUP(G121,Parametros!$I$2:$K$4,3,0))</f>
        <v>0.20333333333333331</v>
      </c>
      <c r="M121" s="119"/>
    </row>
    <row r="122" spans="1:13" x14ac:dyDescent="0.25">
      <c r="A122" s="117" t="s">
        <v>1110</v>
      </c>
      <c r="B122" s="110">
        <v>42883</v>
      </c>
      <c r="C122" s="111" t="str">
        <f>IF(tblPlanoEstudos[[#This Row],[Data]]=B121,"",WEEKDAY(B122))</f>
        <v/>
      </c>
      <c r="D122" s="111" t="str">
        <f>VLOOKUP(WEEKDAY(tblPlanoEstudos[[#This Row],[Data]]),Parametros!$H$9:$I$15,2,0)</f>
        <v>domingo</v>
      </c>
      <c r="E122" s="112">
        <f>IF(G122="","",(F122-F121)/VLOOKUP(G122,Parametros!$I$2:$K$4,3,0)*4*150)</f>
        <v>0</v>
      </c>
      <c r="F122" s="114">
        <f>IF(tblPlanoEstudos[[#This Row],[Data]]=B121,F121,F121+VLOOKUP(C122,Parametros!$H$9:$M$15,6,0))</f>
        <v>0.61509433962264148</v>
      </c>
      <c r="G122" s="118" t="s">
        <v>1084</v>
      </c>
      <c r="H122" s="114" t="s">
        <v>58</v>
      </c>
      <c r="I122" s="124">
        <v>120</v>
      </c>
      <c r="J122" s="128">
        <f>tblPlanoEstudos[[#This Row],[Tempo (min)]]/60</f>
        <v>2</v>
      </c>
      <c r="K122" s="124">
        <v>3</v>
      </c>
      <c r="L122" s="114">
        <f>IF(K122="",L121,L121+K122/(150*4)*VLOOKUP(G122,Parametros!$I$2:$K$4,3,0))</f>
        <v>0.20619047619047617</v>
      </c>
      <c r="M122" s="119"/>
    </row>
    <row r="123" spans="1:13" x14ac:dyDescent="0.25">
      <c r="A123" s="117" t="s">
        <v>1110</v>
      </c>
      <c r="B123" s="110">
        <f>B122+1</f>
        <v>42884</v>
      </c>
      <c r="C123" s="111">
        <f>IF(tblPlanoEstudos[[#This Row],[Data]]=B122,"",WEEKDAY(B123))</f>
        <v>2</v>
      </c>
      <c r="D123" s="111" t="str">
        <f>VLOOKUP(WEEKDAY(tblPlanoEstudos[[#This Row],[Data]]),Parametros!$H$9:$I$15,2,0)</f>
        <v>segunda</v>
      </c>
      <c r="E123" s="112">
        <f>IF(G123="","",(F123-F122)/VLOOKUP(G123,Parametros!$I$2:$K$4,3,0)*4*150)</f>
        <v>7.9245283018867907</v>
      </c>
      <c r="F123" s="114">
        <f>IF(tblPlanoEstudos[[#This Row],[Data]]=B122,F122,F122+VLOOKUP(C123,Parametros!$H$9:$M$15,6,0))</f>
        <v>0.62264150943396224</v>
      </c>
      <c r="G123" s="118" t="s">
        <v>1084</v>
      </c>
      <c r="H123" s="114" t="s">
        <v>58</v>
      </c>
      <c r="I123" s="124">
        <v>110</v>
      </c>
      <c r="J123" s="128">
        <f>tblPlanoEstudos[[#This Row],[Tempo (min)]]/60</f>
        <v>1.8333333333333333</v>
      </c>
      <c r="K123" s="124">
        <v>4</v>
      </c>
      <c r="L123" s="114">
        <f>IF(K123="",L122,L122+K123/(150*4)*VLOOKUP(G123,Parametros!$I$2:$K$4,3,0))</f>
        <v>0.21</v>
      </c>
      <c r="M123" s="119"/>
    </row>
    <row r="124" spans="1:13" x14ac:dyDescent="0.25">
      <c r="A124" s="117" t="s">
        <v>1110</v>
      </c>
      <c r="B124" s="110">
        <f>B123+1</f>
        <v>42885</v>
      </c>
      <c r="C124" s="111">
        <f>IF(tblPlanoEstudos[[#This Row],[Data]]=B123,"",WEEKDAY(B124))</f>
        <v>3</v>
      </c>
      <c r="D124" s="111" t="str">
        <f>VLOOKUP(WEEKDAY(tblPlanoEstudos[[#This Row],[Data]]),Parametros!$H$9:$I$15,2,0)</f>
        <v>terça</v>
      </c>
      <c r="E124" s="112">
        <f>IF(G124="","",(F124-F123)/VLOOKUP(G124,Parametros!$I$2:$K$4,3,0)*4*150)</f>
        <v>7.9245283018867907</v>
      </c>
      <c r="F124" s="114">
        <f>IF(tblPlanoEstudos[[#This Row],[Data]]=B123,F123,F123+VLOOKUP(C124,Parametros!$H$9:$M$15,6,0))</f>
        <v>0.63018867924528299</v>
      </c>
      <c r="G124" s="118" t="s">
        <v>1084</v>
      </c>
      <c r="H124" s="114" t="s">
        <v>58</v>
      </c>
      <c r="I124" s="124">
        <v>240</v>
      </c>
      <c r="J124" s="128">
        <f>tblPlanoEstudos[[#This Row],[Tempo (min)]]/60</f>
        <v>4</v>
      </c>
      <c r="K124" s="124">
        <v>8</v>
      </c>
      <c r="L124" s="114">
        <f>IF(K124="",L123,L123+K124/(150*4)*VLOOKUP(G124,Parametros!$I$2:$K$4,3,0))</f>
        <v>0.2176190476190476</v>
      </c>
      <c r="M124" s="119"/>
    </row>
    <row r="125" spans="1:13" x14ac:dyDescent="0.25">
      <c r="A125" s="117" t="s">
        <v>1110</v>
      </c>
      <c r="B125" s="110">
        <f>B124+1</f>
        <v>42886</v>
      </c>
      <c r="C125" s="111">
        <f>IF(tblPlanoEstudos[[#This Row],[Data]]=B124,"",WEEKDAY(B125))</f>
        <v>4</v>
      </c>
      <c r="D125" s="111" t="str">
        <f>VLOOKUP(WEEKDAY(tblPlanoEstudos[[#This Row],[Data]]),Parametros!$H$9:$I$15,2,0)</f>
        <v>quarta</v>
      </c>
      <c r="E125" s="112">
        <f>IF(G125="","",(F125-F124)/VLOOKUP(G125,Parametros!$I$2:$K$4,3,0)*4*150)</f>
        <v>3.9622641509433953</v>
      </c>
      <c r="F125" s="132">
        <f>IF(tblPlanoEstudos[[#This Row],[Data]]=B124,F124,F124+VLOOKUP(C125,Parametros!$H$9:$M$15,6,0))</f>
        <v>0.63396226415094337</v>
      </c>
      <c r="G125" s="118" t="s">
        <v>1084</v>
      </c>
      <c r="H125" s="114" t="s">
        <v>54</v>
      </c>
      <c r="I125" s="124">
        <v>60</v>
      </c>
      <c r="J125" s="126">
        <f>tblPlanoEstudos[[#This Row],[Tempo (min)]]/60</f>
        <v>1</v>
      </c>
      <c r="K125" s="124">
        <v>1</v>
      </c>
      <c r="L125" s="114">
        <f>IF(K125="",L124,L124+K125/(150*4)*VLOOKUP(G125,Parametros!$I$2:$K$4,3,0))</f>
        <v>0.21857142857142856</v>
      </c>
      <c r="M125" s="119"/>
    </row>
    <row r="126" spans="1:13" x14ac:dyDescent="0.25">
      <c r="A126" s="117" t="s">
        <v>1110</v>
      </c>
      <c r="B126" s="110">
        <v>42886</v>
      </c>
      <c r="C126" s="111" t="str">
        <f>IF(tblPlanoEstudos[[#This Row],[Data]]=B125,"",WEEKDAY(B126))</f>
        <v/>
      </c>
      <c r="D126" s="111" t="str">
        <f>VLOOKUP(WEEKDAY(tblPlanoEstudos[[#This Row],[Data]]),Parametros!$H$9:$I$15,2,0)</f>
        <v>quarta</v>
      </c>
      <c r="E126" s="112">
        <f>IF(G126="","",(F126-F125)/VLOOKUP(G126,Parametros!$I$2:$K$4,3,0)*4*150)</f>
        <v>0</v>
      </c>
      <c r="F126" s="132">
        <f>IF(tblPlanoEstudos[[#This Row],[Data]]=B125,F125,F125+VLOOKUP(C126,Parametros!$H$9:$M$15,6,0))</f>
        <v>0.63396226415094337</v>
      </c>
      <c r="G126" s="118" t="s">
        <v>1085</v>
      </c>
      <c r="H126" s="114" t="s">
        <v>45</v>
      </c>
      <c r="I126" s="124">
        <v>160</v>
      </c>
      <c r="J126" s="126">
        <f>tblPlanoEstudos[[#This Row],[Tempo (min)]]/60</f>
        <v>2.6666666666666665</v>
      </c>
      <c r="K126" s="124">
        <v>13</v>
      </c>
      <c r="L126" s="114">
        <f>IF(K126="",L125,L125+K126/(150*4)*VLOOKUP(G126,Parametros!$I$2:$K$4,3,0))</f>
        <v>0.22476190476190475</v>
      </c>
      <c r="M126" s="119"/>
    </row>
    <row r="127" spans="1:13" x14ac:dyDescent="0.25">
      <c r="A127" s="117" t="s">
        <v>1110</v>
      </c>
      <c r="B127" s="110">
        <f>B125+1</f>
        <v>42887</v>
      </c>
      <c r="C127" s="111">
        <f>IF(tblPlanoEstudos[[#This Row],[Data]]=B126,"",WEEKDAY(B127))</f>
        <v>5</v>
      </c>
      <c r="D127" s="111" t="str">
        <f>VLOOKUP(WEEKDAY(tblPlanoEstudos[[#This Row],[Data]]),Parametros!$H$9:$I$15,2,0)</f>
        <v>quinta</v>
      </c>
      <c r="E127" s="112">
        <f>IF(G127="","",(F127-F126)/VLOOKUP(G127,Parametros!$I$2:$K$4,3,0)*4*150)</f>
        <v>3.9622641509433953</v>
      </c>
      <c r="F127" s="132">
        <f>IF(tblPlanoEstudos[[#This Row],[Data]]=B126,F126,F126+VLOOKUP(C127,Parametros!$H$9:$M$15,6,0))</f>
        <v>0.63773584905660374</v>
      </c>
      <c r="G127" s="118" t="s">
        <v>1084</v>
      </c>
      <c r="H127" s="114" t="s">
        <v>54</v>
      </c>
      <c r="I127" s="124">
        <v>120</v>
      </c>
      <c r="J127" s="128">
        <f>tblPlanoEstudos[[#This Row],[Tempo (min)]]/60</f>
        <v>2</v>
      </c>
      <c r="K127" s="124">
        <v>5</v>
      </c>
      <c r="L127" s="114">
        <f>IF(K127="",L126,L126+K127/(150*4)*VLOOKUP(G127,Parametros!$I$2:$K$4,3,0))</f>
        <v>0.22952380952380952</v>
      </c>
      <c r="M127" s="119"/>
    </row>
    <row r="128" spans="1:13" x14ac:dyDescent="0.25">
      <c r="A128" s="117" t="s">
        <v>1110</v>
      </c>
      <c r="B128" s="110">
        <f>B125+1</f>
        <v>42887</v>
      </c>
      <c r="C128" s="111" t="str">
        <f>IF(tblPlanoEstudos[[#This Row],[Data]]=B127,"",WEEKDAY(B128))</f>
        <v/>
      </c>
      <c r="D128" s="111" t="str">
        <f>VLOOKUP(WEEKDAY(tblPlanoEstudos[[#This Row],[Data]]),Parametros!$H$9:$I$15,2,0)</f>
        <v>quinta</v>
      </c>
      <c r="E128" s="112">
        <f>IF(G128="","",(F128-F127)/VLOOKUP(G128,Parametros!$I$2:$K$4,3,0)*4*150)</f>
        <v>0</v>
      </c>
      <c r="F128" s="132">
        <f>IF(tblPlanoEstudos[[#This Row],[Data]]=B127,F127,F127+VLOOKUP(C128,Parametros!$H$9:$M$15,6,0))</f>
        <v>0.63773584905660374</v>
      </c>
      <c r="G128" s="118" t="s">
        <v>1084</v>
      </c>
      <c r="H128" s="114" t="s">
        <v>45</v>
      </c>
      <c r="I128" s="124">
        <v>90</v>
      </c>
      <c r="J128" s="128">
        <f>tblPlanoEstudos[[#This Row],[Tempo (min)]]/60</f>
        <v>1.5</v>
      </c>
      <c r="K128" s="124">
        <v>0</v>
      </c>
      <c r="L128" s="114">
        <f>IF(K128="",L127,L127+K128/(150*4)*VLOOKUP(G128,Parametros!$I$2:$K$4,3,0))</f>
        <v>0.22952380952380952</v>
      </c>
      <c r="M128" s="119"/>
    </row>
    <row r="129" spans="1:13" x14ac:dyDescent="0.25">
      <c r="A129" s="117" t="s">
        <v>1110</v>
      </c>
      <c r="B129" s="110">
        <v>42888</v>
      </c>
      <c r="C129" s="111">
        <f>IF(tblPlanoEstudos[[#This Row],[Data]]=B128,"",WEEKDAY(B129))</f>
        <v>6</v>
      </c>
      <c r="D129" s="111" t="str">
        <f>VLOOKUP(WEEKDAY(tblPlanoEstudos[[#This Row],[Data]]),Parametros!$H$9:$I$15,2,0)</f>
        <v>sexta</v>
      </c>
      <c r="E129" s="112">
        <f>IF(G129="","",(F129-F128)/VLOOKUP(G129,Parametros!$I$2:$K$4,3,0)*4*150)</f>
        <v>7.9245283018867907</v>
      </c>
      <c r="F129" s="132">
        <f>IF(tblPlanoEstudos[[#This Row],[Data]]=B128,F128,F128+VLOOKUP(C129,Parametros!$H$9:$M$15,6,0))</f>
        <v>0.6452830188679245</v>
      </c>
      <c r="G129" s="118" t="s">
        <v>1084</v>
      </c>
      <c r="H129" s="114" t="s">
        <v>70</v>
      </c>
      <c r="I129" s="124">
        <v>60</v>
      </c>
      <c r="J129" s="128">
        <f>tblPlanoEstudos[[#This Row],[Tempo (min)]]/60</f>
        <v>1</v>
      </c>
      <c r="K129" s="124">
        <v>0</v>
      </c>
      <c r="L129" s="114">
        <f>IF(K129="",L128,L128+K129/(150*4)*VLOOKUP(G129,Parametros!$I$2:$K$4,3,0))</f>
        <v>0.22952380952380952</v>
      </c>
      <c r="M129" s="119"/>
    </row>
    <row r="130" spans="1:13" x14ac:dyDescent="0.25">
      <c r="A130" s="117" t="s">
        <v>1110</v>
      </c>
      <c r="B130" s="110">
        <v>42888</v>
      </c>
      <c r="C130" s="111" t="str">
        <f>IF(tblPlanoEstudos[[#This Row],[Data]]=B129,"",WEEKDAY(B130))</f>
        <v/>
      </c>
      <c r="D130" s="111" t="str">
        <f>VLOOKUP(WEEKDAY(tblPlanoEstudos[[#This Row],[Data]]),Parametros!$H$9:$I$15,2,0)</f>
        <v>sexta</v>
      </c>
      <c r="E130" s="112">
        <f>IF(G130="","",(F130-F129)/VLOOKUP(G130,Parametros!$I$2:$K$4,3,0)*4*150)</f>
        <v>0</v>
      </c>
      <c r="F130" s="132">
        <f>IF(tblPlanoEstudos[[#This Row],[Data]]=B129,F129,F129+VLOOKUP(C130,Parametros!$H$9:$M$15,6,0))</f>
        <v>0.6452830188679245</v>
      </c>
      <c r="G130" s="118" t="s">
        <v>1085</v>
      </c>
      <c r="H130" s="114" t="s">
        <v>45</v>
      </c>
      <c r="I130" s="124">
        <v>180</v>
      </c>
      <c r="J130" s="128">
        <f>tblPlanoEstudos[[#This Row],[Tempo (min)]]/60</f>
        <v>3</v>
      </c>
      <c r="K130" s="124">
        <v>13</v>
      </c>
      <c r="L130" s="114">
        <f>IF(K130="",L129,L129+K130/(150*4)*VLOOKUP(G130,Parametros!$I$2:$K$4,3,0))</f>
        <v>0.23571428571428571</v>
      </c>
      <c r="M130" s="119"/>
    </row>
    <row r="131" spans="1:13" x14ac:dyDescent="0.25">
      <c r="A131" s="117" t="s">
        <v>1110</v>
      </c>
      <c r="B131" s="110">
        <f>B130+1</f>
        <v>42889</v>
      </c>
      <c r="C131" s="111">
        <f>IF(tblPlanoEstudos[[#This Row],[Data]]=B130,"",WEEKDAY(B131))</f>
        <v>7</v>
      </c>
      <c r="D131" s="111" t="str">
        <f>VLOOKUP(WEEKDAY(tblPlanoEstudos[[#This Row],[Data]]),Parametros!$H$9:$I$15,2,0)</f>
        <v>sábado</v>
      </c>
      <c r="E131" s="112">
        <f>IF(G131="","",(F131-F130)/VLOOKUP(G131,Parametros!$I$2:$K$4,3,0)*4*150)</f>
        <v>3.9622641509433953</v>
      </c>
      <c r="F131" s="132">
        <f>IF(tblPlanoEstudos[[#This Row],[Data]]=B130,F130,F130+VLOOKUP(C131,Parametros!$H$9:$M$15,6,0))</f>
        <v>0.64905660377358487</v>
      </c>
      <c r="G131" s="118" t="s">
        <v>1084</v>
      </c>
      <c r="H131" s="114" t="s">
        <v>76</v>
      </c>
      <c r="I131" s="124">
        <v>60</v>
      </c>
      <c r="J131" s="128">
        <f>tblPlanoEstudos[[#This Row],[Tempo (min)]]/60</f>
        <v>1</v>
      </c>
      <c r="K131" s="124">
        <v>1</v>
      </c>
      <c r="L131" s="114">
        <f>IF(K131="",L130,L130+K131/(150*4)*VLOOKUP(G131,Parametros!$I$2:$K$4,3,0))</f>
        <v>0.23666666666666666</v>
      </c>
      <c r="M131" s="119"/>
    </row>
    <row r="132" spans="1:13" x14ac:dyDescent="0.25">
      <c r="A132" s="117" t="s">
        <v>1110</v>
      </c>
      <c r="B132" s="110">
        <v>42890</v>
      </c>
      <c r="C132" s="111">
        <f>IF(tblPlanoEstudos[[#This Row],[Data]]=B131,"",WEEKDAY(B132))</f>
        <v>1</v>
      </c>
      <c r="D132" s="111" t="str">
        <f>VLOOKUP(WEEKDAY(tblPlanoEstudos[[#This Row],[Data]]),Parametros!$H$9:$I$15,2,0)</f>
        <v>domingo</v>
      </c>
      <c r="E132" s="112">
        <f>IF(G132="","",(F132-F131)/VLOOKUP(G132,Parametros!$I$2:$K$4,3,0)*4*150)</f>
        <v>3.9622641509433953</v>
      </c>
      <c r="F132" s="132">
        <f>IF(tblPlanoEstudos[[#This Row],[Data]]=B131,F131,F131+VLOOKUP(C132,Parametros!$H$9:$M$15,6,0))</f>
        <v>0.65283018867924525</v>
      </c>
      <c r="G132" s="118" t="s">
        <v>1084</v>
      </c>
      <c r="H132" s="114" t="s">
        <v>70</v>
      </c>
      <c r="I132" s="124">
        <v>120</v>
      </c>
      <c r="J132" s="128">
        <f>tblPlanoEstudos[[#This Row],[Tempo (min)]]/60</f>
        <v>2</v>
      </c>
      <c r="K132" s="124">
        <v>0</v>
      </c>
      <c r="L132" s="114">
        <f>IF(K132="",L131,L131+K132/(150*4)*VLOOKUP(G132,Parametros!$I$2:$K$4,3,0))</f>
        <v>0.23666666666666666</v>
      </c>
      <c r="M132" s="119"/>
    </row>
    <row r="133" spans="1:13" x14ac:dyDescent="0.25">
      <c r="A133" s="117" t="s">
        <v>1110</v>
      </c>
      <c r="B133" s="110">
        <v>42891</v>
      </c>
      <c r="C133" s="111">
        <f>IF(tblPlanoEstudos[[#This Row],[Data]]=B132,"",WEEKDAY(B133))</f>
        <v>2</v>
      </c>
      <c r="D133" s="111" t="str">
        <f>VLOOKUP(WEEKDAY(tblPlanoEstudos[[#This Row],[Data]]),Parametros!$H$9:$I$15,2,0)</f>
        <v>segunda</v>
      </c>
      <c r="E133" s="112">
        <f>IF(G133="","",(F133-F132)/VLOOKUP(G133,Parametros!$I$2:$K$4,3,0)*4*150)</f>
        <v>7.9245283018867907</v>
      </c>
      <c r="F133" s="132">
        <f>IF(tblPlanoEstudos[[#This Row],[Data]]=B132,F132,F132+VLOOKUP(C133,Parametros!$H$9:$M$15,6,0))</f>
        <v>0.660377358490566</v>
      </c>
      <c r="G133" s="118" t="s">
        <v>1084</v>
      </c>
      <c r="H133" s="114" t="s">
        <v>70</v>
      </c>
      <c r="I133" s="124">
        <v>120</v>
      </c>
      <c r="J133" s="128">
        <f>tblPlanoEstudos[[#This Row],[Tempo (min)]]/60</f>
        <v>2</v>
      </c>
      <c r="K133" s="124">
        <v>0</v>
      </c>
      <c r="L133" s="114">
        <f>IF(K133="",L132,L132+K133/(150*4)*VLOOKUP(G133,Parametros!$I$2:$K$4,3,0))</f>
        <v>0.23666666666666666</v>
      </c>
      <c r="M133" s="119"/>
    </row>
    <row r="134" spans="1:13" x14ac:dyDescent="0.25">
      <c r="A134" s="117" t="s">
        <v>1110</v>
      </c>
      <c r="B134" s="110">
        <v>42891</v>
      </c>
      <c r="C134" s="111" t="str">
        <f>IF(tblPlanoEstudos[[#This Row],[Data]]=B133,"",WEEKDAY(B134))</f>
        <v/>
      </c>
      <c r="D134" s="111" t="str">
        <f>VLOOKUP(WEEKDAY(tblPlanoEstudos[[#This Row],[Data]]),Parametros!$H$9:$I$15,2,0)</f>
        <v>segunda</v>
      </c>
      <c r="E134" s="112">
        <f>IF(G134="","",(F134-F133)/VLOOKUP(G134,Parametros!$I$2:$K$4,3,0)*4*150)</f>
        <v>0</v>
      </c>
      <c r="F134" s="132">
        <f>IF(tblPlanoEstudos[[#This Row],[Data]]=B133,F133,F133+VLOOKUP(C134,Parametros!$H$9:$M$15,6,0))</f>
        <v>0.660377358490566</v>
      </c>
      <c r="G134" s="118" t="s">
        <v>1084</v>
      </c>
      <c r="H134" s="114" t="s">
        <v>84</v>
      </c>
      <c r="I134" s="124">
        <v>60</v>
      </c>
      <c r="J134" s="128">
        <f>tblPlanoEstudos[[#This Row],[Tempo (min)]]/60</f>
        <v>1</v>
      </c>
      <c r="K134" s="124">
        <v>7.5</v>
      </c>
      <c r="L134" s="114">
        <f>IF(K134="",L133,L133+K134/(150*4)*VLOOKUP(G134,Parametros!$I$2:$K$4,3,0))</f>
        <v>0.24380952380952381</v>
      </c>
      <c r="M134" s="119"/>
    </row>
    <row r="135" spans="1:13" x14ac:dyDescent="0.25">
      <c r="A135" s="117" t="s">
        <v>1110</v>
      </c>
      <c r="B135" s="110">
        <v>42892</v>
      </c>
      <c r="C135" s="111">
        <f>IF(tblPlanoEstudos[[#This Row],[Data]]=B134,"",WEEKDAY(B135))</f>
        <v>3</v>
      </c>
      <c r="D135" s="111" t="str">
        <f>VLOOKUP(WEEKDAY(tblPlanoEstudos[[#This Row],[Data]]),Parametros!$H$9:$I$15,2,0)</f>
        <v>terça</v>
      </c>
      <c r="E135" s="112">
        <f>IF(G135="","",(F135-F134)/VLOOKUP(G135,Parametros!$I$2:$K$4,3,0)*4*150)</f>
        <v>7.9245283018867907</v>
      </c>
      <c r="F135" s="132">
        <f>IF(tblPlanoEstudos[[#This Row],[Data]]=B134,F134,F134+VLOOKUP(C135,Parametros!$H$9:$M$15,6,0))</f>
        <v>0.66792452830188676</v>
      </c>
      <c r="G135" s="118" t="s">
        <v>1084</v>
      </c>
      <c r="H135" s="114" t="s">
        <v>71</v>
      </c>
      <c r="I135" s="124">
        <v>50</v>
      </c>
      <c r="J135" s="126">
        <f>tblPlanoEstudos[[#This Row],[Tempo (min)]]/60</f>
        <v>0.83333333333333337</v>
      </c>
      <c r="K135" s="124">
        <v>1</v>
      </c>
      <c r="L135" s="114">
        <f>IF(K135="",L134,L134+K135/(150*4)*VLOOKUP(G135,Parametros!$I$2:$K$4,3,0))</f>
        <v>0.24476190476190476</v>
      </c>
      <c r="M135" s="119"/>
    </row>
    <row r="136" spans="1:13" x14ac:dyDescent="0.25">
      <c r="A136" s="117" t="s">
        <v>1110</v>
      </c>
      <c r="B136" s="110">
        <f>B135+1</f>
        <v>42893</v>
      </c>
      <c r="C136" s="111">
        <f>IF(tblPlanoEstudos[[#This Row],[Data]]=B135,"",WEEKDAY(B136))</f>
        <v>4</v>
      </c>
      <c r="D136" s="111" t="str">
        <f>VLOOKUP(WEEKDAY(tblPlanoEstudos[[#This Row],[Data]]),Parametros!$H$9:$I$15,2,0)</f>
        <v>quarta</v>
      </c>
      <c r="E136" s="112">
        <f>IF(G136="","",(F136-F135)/VLOOKUP(G136,Parametros!$I$2:$K$4,3,0)*4*150)</f>
        <v>3.9622641509433953</v>
      </c>
      <c r="F136" s="132">
        <f>IF(tblPlanoEstudos[[#This Row],[Data]]=B135,F135,F135+VLOOKUP(C136,Parametros!$H$9:$M$15,6,0))</f>
        <v>0.67169811320754713</v>
      </c>
      <c r="G136" s="118" t="s">
        <v>1084</v>
      </c>
      <c r="H136" s="114" t="s">
        <v>48</v>
      </c>
      <c r="I136" s="124">
        <v>100</v>
      </c>
      <c r="J136" s="126">
        <f>tblPlanoEstudos[[#This Row],[Tempo (min)]]/60</f>
        <v>1.6666666666666667</v>
      </c>
      <c r="K136" s="124">
        <v>6</v>
      </c>
      <c r="L136" s="114">
        <f>IF(K136="",L135,L135+K136/(150*4)*VLOOKUP(G136,Parametros!$I$2:$K$4,3,0))</f>
        <v>0.25047619047619046</v>
      </c>
      <c r="M136" s="119"/>
    </row>
    <row r="137" spans="1:13" x14ac:dyDescent="0.25">
      <c r="A137" s="117" t="s">
        <v>1110</v>
      </c>
      <c r="B137" s="110">
        <v>42894</v>
      </c>
      <c r="C137" s="111">
        <f>IF(tblPlanoEstudos[[#This Row],[Data]]=B136,"",WEEKDAY(B137))</f>
        <v>5</v>
      </c>
      <c r="D137" s="111" t="str">
        <f>VLOOKUP(WEEKDAY(tblPlanoEstudos[[#This Row],[Data]]),Parametros!$H$9:$I$15,2,0)</f>
        <v>quinta</v>
      </c>
      <c r="E137" s="112">
        <f>IF(G137="","",(F137-F136)/VLOOKUP(G137,Parametros!$I$2:$K$4,3,0)*4*150)</f>
        <v>3.9622641509433953</v>
      </c>
      <c r="F137" s="132">
        <f>IF(tblPlanoEstudos[[#This Row],[Data]]=B136,F136,F136+VLOOKUP(C137,Parametros!$H$9:$M$15,6,0))</f>
        <v>0.67547169811320751</v>
      </c>
      <c r="G137" s="118" t="s">
        <v>1084</v>
      </c>
      <c r="H137" s="114" t="s">
        <v>48</v>
      </c>
      <c r="I137" s="124">
        <f>180+82</f>
        <v>262</v>
      </c>
      <c r="J137" s="128">
        <f>tblPlanoEstudos[[#This Row],[Tempo (min)]]/60</f>
        <v>4.3666666666666663</v>
      </c>
      <c r="K137" s="124">
        <v>8</v>
      </c>
      <c r="L137" s="114">
        <f>IF(K137="",L136,L136+K137/(150*4)*VLOOKUP(G137,Parametros!$I$2:$K$4,3,0))</f>
        <v>0.2580952380952381</v>
      </c>
      <c r="M137" s="119"/>
    </row>
    <row r="138" spans="1:13" x14ac:dyDescent="0.25">
      <c r="A138" s="117" t="s">
        <v>1110</v>
      </c>
      <c r="B138" s="110">
        <f>B137+1</f>
        <v>42895</v>
      </c>
      <c r="C138" s="111">
        <f>IF(tblPlanoEstudos[[#This Row],[Data]]=B137,"",WEEKDAY(B138))</f>
        <v>6</v>
      </c>
      <c r="D138" s="111" t="str">
        <f>VLOOKUP(WEEKDAY(tblPlanoEstudos[[#This Row],[Data]]),Parametros!$H$9:$I$15,2,0)</f>
        <v>sexta</v>
      </c>
      <c r="E138" s="112">
        <f>IF(G138="","",(F138-F137)/VLOOKUP(G138,Parametros!$I$2:$K$4,3,0)*4*150)</f>
        <v>7.9245283018867907</v>
      </c>
      <c r="F138" s="132">
        <f>IF(tblPlanoEstudos[[#This Row],[Data]]=B137,F137,F137+VLOOKUP(C138,Parametros!$H$9:$M$15,6,0))</f>
        <v>0.68301886792452826</v>
      </c>
      <c r="G138" s="118" t="s">
        <v>1084</v>
      </c>
      <c r="H138" s="114" t="s">
        <v>48</v>
      </c>
      <c r="I138" s="124">
        <v>180</v>
      </c>
      <c r="J138" s="128">
        <f>tblPlanoEstudos[[#This Row],[Tempo (min)]]/60</f>
        <v>3</v>
      </c>
      <c r="K138" s="124">
        <v>0</v>
      </c>
      <c r="L138" s="114">
        <f>IF(K138="",L137,L137+K138/(150*4)*VLOOKUP(G138,Parametros!$I$2:$K$4,3,0))</f>
        <v>0.2580952380952381</v>
      </c>
      <c r="M138" s="119"/>
    </row>
    <row r="139" spans="1:13" x14ac:dyDescent="0.25">
      <c r="A139" s="117" t="s">
        <v>1110</v>
      </c>
      <c r="B139" s="110">
        <v>42895</v>
      </c>
      <c r="C139" s="111" t="str">
        <f>IF(tblPlanoEstudos[[#This Row],[Data]]=B138,"",WEEKDAY(B139))</f>
        <v/>
      </c>
      <c r="D139" s="111" t="str">
        <f>VLOOKUP(WEEKDAY(tblPlanoEstudos[[#This Row],[Data]]),Parametros!$H$9:$I$15,2,0)</f>
        <v>sexta</v>
      </c>
      <c r="E139" s="112">
        <f>IF(G139="","",(F139-F138)/VLOOKUP(G139,Parametros!$I$2:$K$4,3,0)*4*150)</f>
        <v>0</v>
      </c>
      <c r="F139" s="132">
        <f>IF(tblPlanoEstudos[[#This Row],[Data]]=B138,F138,F138+VLOOKUP(C139,Parametros!$H$9:$M$15,6,0))</f>
        <v>0.68301886792452826</v>
      </c>
      <c r="G139" s="118" t="s">
        <v>1084</v>
      </c>
      <c r="H139" s="114" t="s">
        <v>71</v>
      </c>
      <c r="I139" s="124">
        <v>120</v>
      </c>
      <c r="J139" s="128">
        <f>tblPlanoEstudos[[#This Row],[Tempo (min)]]/60</f>
        <v>2</v>
      </c>
      <c r="K139" s="124">
        <v>9.5</v>
      </c>
      <c r="L139" s="114">
        <f>IF(K139="",L138,L138+K139/(150*4)*VLOOKUP(G139,Parametros!$I$2:$K$4,3,0))</f>
        <v>0.26714285714285713</v>
      </c>
      <c r="M139" s="119"/>
    </row>
    <row r="140" spans="1:13" x14ac:dyDescent="0.25">
      <c r="A140" s="117" t="s">
        <v>1110</v>
      </c>
      <c r="B140" s="110">
        <v>42898</v>
      </c>
      <c r="C140" s="111">
        <f>IF(tblPlanoEstudos[[#This Row],[Data]]=B139,"",WEEKDAY(B140))</f>
        <v>2</v>
      </c>
      <c r="D140" s="111" t="str">
        <f>VLOOKUP(WEEKDAY(tblPlanoEstudos[[#This Row],[Data]]),Parametros!$H$9:$I$15,2,0)</f>
        <v>segunda</v>
      </c>
      <c r="E140" s="112">
        <f>IF(G140="","",(F140-F139)/VLOOKUP(G140,Parametros!$I$2:$K$4,3,0)*4*150)</f>
        <v>15.849056603773581</v>
      </c>
      <c r="F140" s="132">
        <f>IF(tblPlanoEstudos[[#This Row],[Data]]=B139,F139,F139+VLOOKUP(C140,Parametros!$H$9:$M$15,6,0))</f>
        <v>0.69056603773584901</v>
      </c>
      <c r="G140" s="118" t="s">
        <v>1085</v>
      </c>
      <c r="H140" s="114" t="s">
        <v>73</v>
      </c>
      <c r="I140" s="124">
        <v>60</v>
      </c>
      <c r="J140" s="128">
        <f>tblPlanoEstudos[[#This Row],[Tempo (min)]]/60</f>
        <v>1</v>
      </c>
      <c r="K140" s="124">
        <v>4.5</v>
      </c>
      <c r="L140" s="114">
        <f>IF(K140="",L139,L139+K140/(150*4)*VLOOKUP(G140,Parametros!$I$2:$K$4,3,0))</f>
        <v>0.26928571428571429</v>
      </c>
      <c r="M140" s="119"/>
    </row>
    <row r="141" spans="1:13" x14ac:dyDescent="0.25">
      <c r="A141" s="117" t="s">
        <v>1110</v>
      </c>
      <c r="B141" s="110">
        <v>42905</v>
      </c>
      <c r="C141" s="111">
        <f>IF(tblPlanoEstudos[[#This Row],[Data]]=B140,"",WEEKDAY(B141))</f>
        <v>2</v>
      </c>
      <c r="D141" s="111" t="str">
        <f>VLOOKUP(WEEKDAY(tblPlanoEstudos[[#This Row],[Data]]),Parametros!$H$9:$I$15,2,0)</f>
        <v>segunda</v>
      </c>
      <c r="E141" s="112">
        <f>IF(G141="","",(F141-F140)/VLOOKUP(G141,Parametros!$I$2:$K$4,3,0)*4*150)</f>
        <v>15.849056603773581</v>
      </c>
      <c r="F141" s="132">
        <f>IF(tblPlanoEstudos[[#This Row],[Data]]=B140,F140,F140+VLOOKUP(C141,Parametros!$H$9:$M$15,6,0))</f>
        <v>0.69811320754716977</v>
      </c>
      <c r="G141" s="118" t="s">
        <v>1085</v>
      </c>
      <c r="H141" s="114" t="s">
        <v>74</v>
      </c>
      <c r="I141" s="124">
        <v>120</v>
      </c>
      <c r="J141" s="128">
        <f>tblPlanoEstudos[[#This Row],[Tempo (min)]]/60</f>
        <v>2</v>
      </c>
      <c r="K141" s="124">
        <v>5</v>
      </c>
      <c r="L141" s="114">
        <f>IF(K141="",L140,L140+K141/(150*4)*VLOOKUP(G141,Parametros!$I$2:$K$4,3,0))</f>
        <v>0.27166666666666667</v>
      </c>
      <c r="M141" s="119"/>
    </row>
    <row r="142" spans="1:13" x14ac:dyDescent="0.25">
      <c r="A142" s="117" t="s">
        <v>1110</v>
      </c>
      <c r="B142" s="110">
        <v>42905</v>
      </c>
      <c r="C142" s="111" t="str">
        <f>IF(tblPlanoEstudos[[#This Row],[Data]]=B141,"",WEEKDAY(B142))</f>
        <v/>
      </c>
      <c r="D142" s="111" t="str">
        <f>VLOOKUP(WEEKDAY(tblPlanoEstudos[[#This Row],[Data]]),Parametros!$H$9:$I$15,2,0)</f>
        <v>segunda</v>
      </c>
      <c r="E142" s="112">
        <f>IF(G142="","",(F142-F141)/VLOOKUP(G142,Parametros!$I$2:$K$4,3,0)*4*150)</f>
        <v>0</v>
      </c>
      <c r="F142" s="132">
        <f>IF(tblPlanoEstudos[[#This Row],[Data]]=B141,F141,F141+VLOOKUP(C142,Parametros!$H$9:$M$15,6,0))</f>
        <v>0.69811320754716977</v>
      </c>
      <c r="G142" s="118" t="s">
        <v>1084</v>
      </c>
      <c r="H142" s="114" t="s">
        <v>76</v>
      </c>
      <c r="I142" s="124">
        <v>120</v>
      </c>
      <c r="J142" s="128">
        <f>tblPlanoEstudos[[#This Row],[Tempo (min)]]/60</f>
        <v>2</v>
      </c>
      <c r="K142" s="124">
        <v>6</v>
      </c>
      <c r="L142" s="114">
        <f>IF(K142="",L141,L141+K142/(150*4)*VLOOKUP(G142,Parametros!$I$2:$K$4,3,0))</f>
        <v>0.27738095238095239</v>
      </c>
      <c r="M142" s="119"/>
    </row>
    <row r="143" spans="1:13" x14ac:dyDescent="0.25">
      <c r="A143" s="117" t="s">
        <v>1110</v>
      </c>
      <c r="B143" s="110">
        <v>42906</v>
      </c>
      <c r="C143" s="111">
        <f>IF(tblPlanoEstudos[[#This Row],[Data]]=B142,"",WEEKDAY(B143))</f>
        <v>3</v>
      </c>
      <c r="D143" s="111" t="str">
        <f>VLOOKUP(WEEKDAY(tblPlanoEstudos[[#This Row],[Data]]),Parametros!$H$9:$I$15,2,0)</f>
        <v>terça</v>
      </c>
      <c r="E143" s="112">
        <f>IF(G143="","",(F143-F142)/VLOOKUP(G143,Parametros!$I$2:$K$4,3,0)*4*150)</f>
        <v>15.849056603773581</v>
      </c>
      <c r="F143" s="132">
        <f>IF(tblPlanoEstudos[[#This Row],[Data]]=B142,F142,F142+VLOOKUP(C143,Parametros!$H$9:$M$15,6,0))</f>
        <v>0.70566037735849052</v>
      </c>
      <c r="G143" s="118" t="s">
        <v>1085</v>
      </c>
      <c r="H143" s="114" t="s">
        <v>51</v>
      </c>
      <c r="I143" s="124">
        <v>120</v>
      </c>
      <c r="J143" s="128">
        <f>tblPlanoEstudos[[#This Row],[Tempo (min)]]/60</f>
        <v>2</v>
      </c>
      <c r="K143" s="124">
        <v>10</v>
      </c>
      <c r="L143" s="114">
        <f>IF(K143="",L142,L142+K143/(150*4)*VLOOKUP(G143,Parametros!$I$2:$K$4,3,0))</f>
        <v>0.28214285714285714</v>
      </c>
      <c r="M143" s="119"/>
    </row>
    <row r="144" spans="1:13" x14ac:dyDescent="0.25">
      <c r="A144" s="117"/>
      <c r="B144" s="110">
        <v>42906</v>
      </c>
      <c r="C144" s="111" t="str">
        <f>IF(tblPlanoEstudos[[#This Row],[Data]]=B143,"",WEEKDAY(B144))</f>
        <v/>
      </c>
      <c r="D144" s="111" t="str">
        <f>VLOOKUP(WEEKDAY(tblPlanoEstudos[[#This Row],[Data]]),Parametros!$H$9:$I$15,2,0)</f>
        <v>terça</v>
      </c>
      <c r="E144" s="112">
        <f>IF(G144="","",(F144-F143)/VLOOKUP(G144,Parametros!$I$2:$K$4,3,0)*4*150)</f>
        <v>0</v>
      </c>
      <c r="F144" s="132">
        <f>IF(tblPlanoEstudos[[#This Row],[Data]]=B143,F143,F143+VLOOKUP(C144,Parametros!$H$9:$M$15,6,0))</f>
        <v>0.70566037735849052</v>
      </c>
      <c r="G144" s="118" t="s">
        <v>1084</v>
      </c>
      <c r="H144" s="114" t="s">
        <v>76</v>
      </c>
      <c r="I144" s="124">
        <v>157</v>
      </c>
      <c r="J144" s="128">
        <f>tblPlanoEstudos[[#This Row],[Tempo (min)]]/60</f>
        <v>2.6166666666666667</v>
      </c>
      <c r="K144" s="124">
        <v>6</v>
      </c>
      <c r="L144" s="114">
        <f>IF(K144="",L143,L143+K144/(150*4)*VLOOKUP(G144,Parametros!$I$2:$K$4,3,0))</f>
        <v>0.28785714285714287</v>
      </c>
      <c r="M144" s="119"/>
    </row>
    <row r="145" spans="1:13" x14ac:dyDescent="0.25">
      <c r="A145" s="117" t="s">
        <v>1110</v>
      </c>
      <c r="B145" s="110">
        <f>B144+1</f>
        <v>42907</v>
      </c>
      <c r="C145" s="111">
        <f>IF(tblPlanoEstudos[[#This Row],[Data]]=B144,"",WEEKDAY(B145))</f>
        <v>4</v>
      </c>
      <c r="D145" s="111" t="str">
        <f>VLOOKUP(WEEKDAY(tblPlanoEstudos[[#This Row],[Data]]),Parametros!$H$9:$I$15,2,0)</f>
        <v>quarta</v>
      </c>
      <c r="E145" s="112">
        <f>IF(G145="","",(F145-F144)/VLOOKUP(G145,Parametros!$I$2:$K$4,3,0)*4*150)</f>
        <v>3.9622641509433953</v>
      </c>
      <c r="F145" s="132">
        <f>IF(tblPlanoEstudos[[#This Row],[Data]]=B144,F144,F144+VLOOKUP(C145,Parametros!$H$9:$M$15,6,0))</f>
        <v>0.7094339622641509</v>
      </c>
      <c r="G145" s="118" t="s">
        <v>1084</v>
      </c>
      <c r="H145" s="114" t="s">
        <v>62</v>
      </c>
      <c r="I145" s="124">
        <v>50</v>
      </c>
      <c r="J145" s="128">
        <f>tblPlanoEstudos[[#This Row],[Tempo (min)]]/60</f>
        <v>0.83333333333333337</v>
      </c>
      <c r="K145" s="124">
        <v>1</v>
      </c>
      <c r="L145" s="114">
        <f>IF(K145="",L144,L144+K145/(150*4)*VLOOKUP(G145,Parametros!$I$2:$K$4,3,0))</f>
        <v>0.28880952380952379</v>
      </c>
      <c r="M145" s="119"/>
    </row>
    <row r="146" spans="1:13" x14ac:dyDescent="0.25">
      <c r="A146" s="117"/>
      <c r="B146" s="110">
        <v>42907</v>
      </c>
      <c r="C146" s="111" t="str">
        <f>IF(tblPlanoEstudos[[#This Row],[Data]]=B145,"",WEEKDAY(B146))</f>
        <v/>
      </c>
      <c r="D146" s="111" t="str">
        <f>VLOOKUP(WEEKDAY(tblPlanoEstudos[[#This Row],[Data]]),Parametros!$H$9:$I$15,2,0)</f>
        <v>quarta</v>
      </c>
      <c r="E146" s="112">
        <f>IF(G146="","",(F146-F145)/VLOOKUP(G146,Parametros!$I$2:$K$4,3,0)*4*150)</f>
        <v>0</v>
      </c>
      <c r="F146" s="132">
        <f>IF(tblPlanoEstudos[[#This Row],[Data]]=B145,F145,F145+VLOOKUP(C146,Parametros!$H$9:$M$15,6,0))</f>
        <v>0.7094339622641509</v>
      </c>
      <c r="G146" s="118" t="s">
        <v>1085</v>
      </c>
      <c r="H146" s="114" t="s">
        <v>51</v>
      </c>
      <c r="I146" s="124">
        <v>140</v>
      </c>
      <c r="J146" s="128">
        <f>tblPlanoEstudos[[#This Row],[Tempo (min)]]/60</f>
        <v>2.3333333333333335</v>
      </c>
      <c r="K146" s="124">
        <v>8</v>
      </c>
      <c r="L146" s="114">
        <f>IF(K146="",L145,L145+K146/(150*4)*VLOOKUP(G146,Parametros!$I$2:$K$4,3,0))</f>
        <v>0.29261904761904761</v>
      </c>
      <c r="M146" s="119"/>
    </row>
    <row r="147" spans="1:13" x14ac:dyDescent="0.25">
      <c r="A147" s="117"/>
      <c r="B147" s="110">
        <v>42907</v>
      </c>
      <c r="C147" s="111" t="str">
        <f>IF(tblPlanoEstudos[[#This Row],[Data]]=B146,"",WEEKDAY(B147))</f>
        <v/>
      </c>
      <c r="D147" s="111" t="str">
        <f>VLOOKUP(WEEKDAY(tblPlanoEstudos[[#This Row],[Data]]),Parametros!$H$9:$I$15,2,0)</f>
        <v>quarta</v>
      </c>
      <c r="E147" s="112">
        <f>IF(G147="","",(F147-F146)/VLOOKUP(G147,Parametros!$I$2:$K$4,3,0)*4*150)</f>
        <v>0</v>
      </c>
      <c r="F147" s="132">
        <f>IF(tblPlanoEstudos[[#This Row],[Data]]=B146,F146,F146+VLOOKUP(C147,Parametros!$H$9:$M$15,6,0))</f>
        <v>0.7094339622641509</v>
      </c>
      <c r="G147" s="118" t="s">
        <v>1085</v>
      </c>
      <c r="H147" s="114" t="s">
        <v>75</v>
      </c>
      <c r="I147" s="124">
        <v>60</v>
      </c>
      <c r="J147" s="128">
        <f>tblPlanoEstudos[[#This Row],[Tempo (min)]]/60</f>
        <v>1</v>
      </c>
      <c r="K147" s="124">
        <v>4</v>
      </c>
      <c r="L147" s="114">
        <f>IF(K147="",L146,L146+K147/(150*4)*VLOOKUP(G147,Parametros!$I$2:$K$4,3,0))</f>
        <v>0.29452380952380952</v>
      </c>
      <c r="M147" s="119"/>
    </row>
    <row r="148" spans="1:13" x14ac:dyDescent="0.25">
      <c r="A148" s="117" t="s">
        <v>1110</v>
      </c>
      <c r="B148" s="110">
        <f>B145+1</f>
        <v>42908</v>
      </c>
      <c r="C148" s="111">
        <f>IF(tblPlanoEstudos[[#This Row],[Data]]=B147,"",WEEKDAY(B148))</f>
        <v>5</v>
      </c>
      <c r="D148" s="111" t="str">
        <f>VLOOKUP(WEEKDAY(tblPlanoEstudos[[#This Row],[Data]]),Parametros!$H$9:$I$15,2,0)</f>
        <v>quinta</v>
      </c>
      <c r="E148" s="112">
        <f>IF(G148="","",(F148-F147)/VLOOKUP(G148,Parametros!$I$2:$K$4,3,0)*4*150)</f>
        <v>3.9622641509433953</v>
      </c>
      <c r="F148" s="132">
        <f>IF(tblPlanoEstudos[[#This Row],[Data]]=B147,F147,F147+VLOOKUP(C148,Parametros!$H$9:$M$15,6,0))</f>
        <v>0.71320754716981127</v>
      </c>
      <c r="G148" s="118" t="s">
        <v>1084</v>
      </c>
      <c r="H148" s="114" t="s">
        <v>54</v>
      </c>
      <c r="I148" s="124">
        <v>180</v>
      </c>
      <c r="J148" s="128">
        <f>tblPlanoEstudos[[#This Row],[Tempo (min)]]/60</f>
        <v>3</v>
      </c>
      <c r="K148" s="124">
        <v>15</v>
      </c>
      <c r="L148" s="114">
        <f>IF(K148="",L147,L147+K148/(150*4)*VLOOKUP(G148,Parametros!$I$2:$K$4,3,0))</f>
        <v>0.30880952380952381</v>
      </c>
      <c r="M148" s="119"/>
    </row>
    <row r="149" spans="1:13" x14ac:dyDescent="0.25">
      <c r="A149" s="117" t="s">
        <v>1110</v>
      </c>
      <c r="B149" s="110">
        <v>42908</v>
      </c>
      <c r="C149" s="111" t="str">
        <f>IF(tblPlanoEstudos[[#This Row],[Data]]=B148,"",WEEKDAY(B149))</f>
        <v/>
      </c>
      <c r="D149" s="111" t="str">
        <f>VLOOKUP(WEEKDAY(tblPlanoEstudos[[#This Row],[Data]]),Parametros!$H$9:$I$15,2,0)</f>
        <v>quinta</v>
      </c>
      <c r="E149" s="112">
        <f>IF(G149="","",(F149-F148)/VLOOKUP(G149,Parametros!$I$2:$K$4,3,0)*4*150)</f>
        <v>0</v>
      </c>
      <c r="F149" s="132">
        <f>IF(tblPlanoEstudos[[#This Row],[Data]]=B148,F148,F148+VLOOKUP(C149,Parametros!$H$9:$M$15,6,0))</f>
        <v>0.71320754716981127</v>
      </c>
      <c r="G149" s="118" t="s">
        <v>1084</v>
      </c>
      <c r="H149" s="114" t="s">
        <v>76</v>
      </c>
      <c r="I149" s="124">
        <v>120</v>
      </c>
      <c r="J149" s="128">
        <f>tblPlanoEstudos[[#This Row],[Tempo (min)]]/60</f>
        <v>2</v>
      </c>
      <c r="K149" s="124">
        <v>3</v>
      </c>
      <c r="L149" s="114">
        <f>IF(K149="",L148,L148+K149/(150*4)*VLOOKUP(G149,Parametros!$I$2:$K$4,3,0))</f>
        <v>0.31166666666666665</v>
      </c>
      <c r="M149" s="119"/>
    </row>
    <row r="150" spans="1:13" x14ac:dyDescent="0.25">
      <c r="A150" s="117"/>
      <c r="B150" s="110">
        <v>42908</v>
      </c>
      <c r="C150" s="111" t="str">
        <f>IF(tblPlanoEstudos[[#This Row],[Data]]=B149,"",WEEKDAY(B150))</f>
        <v/>
      </c>
      <c r="D150" s="111" t="str">
        <f>VLOOKUP(WEEKDAY(tblPlanoEstudos[[#This Row],[Data]]),Parametros!$H$9:$I$15,2,0)</f>
        <v>quinta</v>
      </c>
      <c r="E150" s="112">
        <f>IF(G150="","",(F150-F149)/VLOOKUP(G150,Parametros!$I$2:$K$4,3,0)*4*150)</f>
        <v>0</v>
      </c>
      <c r="F150" s="132">
        <f>IF(tblPlanoEstudos[[#This Row],[Data]]=B149,F149,F149+VLOOKUP(C150,Parametros!$H$9:$M$15,6,0))</f>
        <v>0.71320754716981127</v>
      </c>
      <c r="G150" s="118" t="s">
        <v>1085</v>
      </c>
      <c r="H150" s="114" t="s">
        <v>75</v>
      </c>
      <c r="I150" s="124">
        <v>120</v>
      </c>
      <c r="J150" s="128">
        <f>tblPlanoEstudos[[#This Row],[Tempo (min)]]/60</f>
        <v>2</v>
      </c>
      <c r="K150" s="124">
        <v>6</v>
      </c>
      <c r="L150" s="114">
        <f>IF(K150="",L149,L149+K150/(150*4)*VLOOKUP(G150,Parametros!$I$2:$K$4,3,0))</f>
        <v>0.31452380952380948</v>
      </c>
      <c r="M150" s="119"/>
    </row>
    <row r="151" spans="1:13" x14ac:dyDescent="0.25">
      <c r="A151" s="117" t="s">
        <v>1110</v>
      </c>
      <c r="B151" s="110">
        <f>B150+1</f>
        <v>42909</v>
      </c>
      <c r="C151" s="111">
        <f>IF(tblPlanoEstudos[[#This Row],[Data]]=B150,"",WEEKDAY(B151))</f>
        <v>6</v>
      </c>
      <c r="D151" s="111" t="str">
        <f>VLOOKUP(WEEKDAY(tblPlanoEstudos[[#This Row],[Data]]),Parametros!$H$9:$I$15,2,0)</f>
        <v>sexta</v>
      </c>
      <c r="E151" s="112">
        <f>IF(G151="","",(F151-F150)/VLOOKUP(G151,Parametros!$I$2:$K$4,3,0)*4*150)</f>
        <v>7.9245283018867907</v>
      </c>
      <c r="F151" s="132">
        <f>IF(tblPlanoEstudos[[#This Row],[Data]]=B150,F150,F150+VLOOKUP(C151,Parametros!$H$9:$M$15,6,0))</f>
        <v>0.72075471698113203</v>
      </c>
      <c r="G151" s="118" t="s">
        <v>1084</v>
      </c>
      <c r="H151" s="114" t="s">
        <v>54</v>
      </c>
      <c r="I151" s="124">
        <v>120</v>
      </c>
      <c r="J151" s="128">
        <f>tblPlanoEstudos[[#This Row],[Tempo (min)]]/60</f>
        <v>2</v>
      </c>
      <c r="K151" s="124">
        <v>6</v>
      </c>
      <c r="L151" s="114">
        <f>IF(K151="",L150,L150+K151/(150*4)*VLOOKUP(G151,Parametros!$I$2:$K$4,3,0))</f>
        <v>0.32023809523809521</v>
      </c>
      <c r="M151" s="119"/>
    </row>
    <row r="152" spans="1:13" x14ac:dyDescent="0.25">
      <c r="A152" s="117"/>
      <c r="B152" s="110">
        <v>42911</v>
      </c>
      <c r="C152" s="111">
        <f>IF(tblPlanoEstudos[[#This Row],[Data]]=B151,"",WEEKDAY(B152))</f>
        <v>1</v>
      </c>
      <c r="D152" s="111" t="str">
        <f>VLOOKUP(WEEKDAY(tblPlanoEstudos[[#This Row],[Data]]),Parametros!$H$9:$I$15,2,0)</f>
        <v>domingo</v>
      </c>
      <c r="E152" s="112">
        <f>IF(G152="","",(F152-F151)/VLOOKUP(G152,Parametros!$I$2:$K$4,3,0)*4*150)</f>
        <v>3.9622641509433953</v>
      </c>
      <c r="F152" s="132">
        <f>IF(tblPlanoEstudos[[#This Row],[Data]]=B151,F151,F151+VLOOKUP(C152,Parametros!$H$9:$M$15,6,0))</f>
        <v>0.7245283018867924</v>
      </c>
      <c r="G152" s="118" t="s">
        <v>1084</v>
      </c>
      <c r="H152" s="114" t="s">
        <v>76</v>
      </c>
      <c r="I152" s="124">
        <v>180</v>
      </c>
      <c r="J152" s="128">
        <f>tblPlanoEstudos[[#This Row],[Tempo (min)]]/60</f>
        <v>3</v>
      </c>
      <c r="K152" s="124">
        <v>0</v>
      </c>
      <c r="L152" s="114">
        <f>IF(K152="",L151,L151+K152/(150*4)*VLOOKUP(G152,Parametros!$I$2:$K$4,3,0))</f>
        <v>0.32023809523809521</v>
      </c>
      <c r="M152" s="119"/>
    </row>
    <row r="153" spans="1:13" x14ac:dyDescent="0.25">
      <c r="A153" s="117" t="s">
        <v>1110</v>
      </c>
      <c r="B153" s="110">
        <f t="shared" ref="B153:B159" si="2">B152+1</f>
        <v>42912</v>
      </c>
      <c r="C153" s="111">
        <f>IF(tblPlanoEstudos[[#This Row],[Data]]=B152,"",WEEKDAY(B153))</f>
        <v>2</v>
      </c>
      <c r="D153" s="111" t="str">
        <f>VLOOKUP(WEEKDAY(tblPlanoEstudos[[#This Row],[Data]]),Parametros!$H$9:$I$15,2,0)</f>
        <v>segunda</v>
      </c>
      <c r="E153" s="112">
        <f>IF(G153="","",(F153-F152)/VLOOKUP(G153,Parametros!$I$2:$K$4,3,0)*4*150)</f>
        <v>7.9245283018867907</v>
      </c>
      <c r="F153" s="132">
        <f>IF(tblPlanoEstudos[[#This Row],[Data]]=B152,F152,F152+VLOOKUP(C153,Parametros!$H$9:$M$15,6,0))</f>
        <v>0.73207547169811316</v>
      </c>
      <c r="G153" s="118" t="s">
        <v>1084</v>
      </c>
      <c r="H153" s="114" t="s">
        <v>76</v>
      </c>
      <c r="I153" s="124">
        <v>180</v>
      </c>
      <c r="J153" s="128">
        <f>tblPlanoEstudos[[#This Row],[Tempo (min)]]/60</f>
        <v>3</v>
      </c>
      <c r="K153" s="124">
        <v>5</v>
      </c>
      <c r="L153" s="114">
        <f>IF(K153="",L152,L152+K153/(150*4)*VLOOKUP(G153,Parametros!$I$2:$K$4,3,0))</f>
        <v>0.32499999999999996</v>
      </c>
      <c r="M153" s="119"/>
    </row>
    <row r="154" spans="1:13" x14ac:dyDescent="0.25">
      <c r="A154" s="117" t="s">
        <v>1110</v>
      </c>
      <c r="B154" s="110">
        <f t="shared" si="2"/>
        <v>42913</v>
      </c>
      <c r="C154" s="111">
        <f>IF(tblPlanoEstudos[[#This Row],[Data]]=B153,"",WEEKDAY(B154))</f>
        <v>3</v>
      </c>
      <c r="D154" s="111" t="str">
        <f>VLOOKUP(WEEKDAY(tblPlanoEstudos[[#This Row],[Data]]),Parametros!$H$9:$I$15,2,0)</f>
        <v>terça</v>
      </c>
      <c r="E154" s="112">
        <f>IF(G154="","",(F154-F153)/VLOOKUP(G154,Parametros!$I$2:$K$4,3,0)*4*150)</f>
        <v>15.849056603773581</v>
      </c>
      <c r="F154" s="132">
        <f>IF(tblPlanoEstudos[[#This Row],[Data]]=B153,F153,F153+VLOOKUP(C154,Parametros!$H$9:$M$15,6,0))</f>
        <v>0.73962264150943391</v>
      </c>
      <c r="G154" s="118" t="s">
        <v>1085</v>
      </c>
      <c r="H154" s="114" t="s">
        <v>75</v>
      </c>
      <c r="I154" s="124">
        <v>120</v>
      </c>
      <c r="J154" s="126">
        <f>tblPlanoEstudos[[#This Row],[Tempo (min)]]/60</f>
        <v>2</v>
      </c>
      <c r="K154" s="124">
        <v>7</v>
      </c>
      <c r="L154" s="114">
        <f>IF(K154="",L153,L153+K154/(150*4)*VLOOKUP(G154,Parametros!$I$2:$K$4,3,0))</f>
        <v>0.32833333333333331</v>
      </c>
      <c r="M154" s="119"/>
    </row>
    <row r="155" spans="1:13" x14ac:dyDescent="0.25">
      <c r="A155" s="117" t="s">
        <v>1110</v>
      </c>
      <c r="B155" s="110">
        <f t="shared" si="2"/>
        <v>42914</v>
      </c>
      <c r="C155" s="111">
        <f>IF(tblPlanoEstudos[[#This Row],[Data]]=B154,"",WEEKDAY(B155))</f>
        <v>4</v>
      </c>
      <c r="D155" s="111" t="str">
        <f>VLOOKUP(WEEKDAY(tblPlanoEstudos[[#This Row],[Data]]),Parametros!$H$9:$I$15,2,0)</f>
        <v>quarta</v>
      </c>
      <c r="E155" s="112">
        <f>IF(G155="","",(F155-F154)/VLOOKUP(G155,Parametros!$I$2:$K$4,3,0)*4*150)</f>
        <v>3.9622641509433953</v>
      </c>
      <c r="F155" s="132">
        <f>IF(tblPlanoEstudos[[#This Row],[Data]]=B154,F154,F154+VLOOKUP(C155,Parametros!$H$9:$M$15,6,0))</f>
        <v>0.74339622641509429</v>
      </c>
      <c r="G155" s="118" t="s">
        <v>1084</v>
      </c>
      <c r="H155" s="114" t="s">
        <v>76</v>
      </c>
      <c r="I155" s="124">
        <v>120</v>
      </c>
      <c r="J155" s="128">
        <f>tblPlanoEstudos[[#This Row],[Tempo (min)]]/60</f>
        <v>2</v>
      </c>
      <c r="K155" s="124">
        <v>17.5</v>
      </c>
      <c r="L155" s="114">
        <f>IF(K155="",L154,L154+K155/(150*4)*VLOOKUP(G155,Parametros!$I$2:$K$4,3,0))</f>
        <v>0.34499999999999997</v>
      </c>
      <c r="M155" s="119"/>
    </row>
    <row r="156" spans="1:13" x14ac:dyDescent="0.25">
      <c r="A156" s="117" t="s">
        <v>1110</v>
      </c>
      <c r="B156" s="110">
        <f t="shared" si="2"/>
        <v>42915</v>
      </c>
      <c r="C156" s="111">
        <f>IF(tblPlanoEstudos[[#This Row],[Data]]=B155,"",WEEKDAY(B156))</f>
        <v>5</v>
      </c>
      <c r="D156" s="111" t="str">
        <f>VLOOKUP(WEEKDAY(tblPlanoEstudos[[#This Row],[Data]]),Parametros!$H$9:$I$15,2,0)</f>
        <v>quinta</v>
      </c>
      <c r="E156" s="112">
        <f>IF(G156="","",(F156-F155)/VLOOKUP(G156,Parametros!$I$2:$K$4,3,0)*4*150)</f>
        <v>3.9622641509433953</v>
      </c>
      <c r="F156" s="132">
        <f>IF(tblPlanoEstudos[[#This Row],[Data]]=B155,F155,F155+VLOOKUP(C156,Parametros!$H$9:$M$15,6,0))</f>
        <v>0.74716981132075466</v>
      </c>
      <c r="G156" s="118" t="s">
        <v>1084</v>
      </c>
      <c r="H156" s="114" t="s">
        <v>76</v>
      </c>
      <c r="I156" s="124">
        <v>120</v>
      </c>
      <c r="J156" s="128">
        <f>tblPlanoEstudos[[#This Row],[Tempo (min)]]/60</f>
        <v>2</v>
      </c>
      <c r="K156" s="124">
        <v>10</v>
      </c>
      <c r="L156" s="114">
        <f>IF(K156="",L155,L155+K156/(150*4)*VLOOKUP(G156,Parametros!$I$2:$K$4,3,0))</f>
        <v>0.35452380952380952</v>
      </c>
      <c r="M156" s="119"/>
    </row>
    <row r="157" spans="1:13" x14ac:dyDescent="0.25">
      <c r="A157" s="117" t="s">
        <v>1110</v>
      </c>
      <c r="B157" s="110">
        <f t="shared" si="2"/>
        <v>42916</v>
      </c>
      <c r="C157" s="111">
        <f>IF(tblPlanoEstudos[[#This Row],[Data]]=B156,"",WEEKDAY(B157))</f>
        <v>6</v>
      </c>
      <c r="D157" s="111" t="str">
        <f>VLOOKUP(WEEKDAY(tblPlanoEstudos[[#This Row],[Data]]),Parametros!$H$9:$I$15,2,0)</f>
        <v>sexta</v>
      </c>
      <c r="E157" s="112">
        <f>IF(G157="","",(F157-F156)/VLOOKUP(G157,Parametros!$I$2:$K$4,3,0)*4*150)</f>
        <v>15.849056603773581</v>
      </c>
      <c r="F157" s="132">
        <f>IF(tblPlanoEstudos[[#This Row],[Data]]=B156,F156,F156+VLOOKUP(C157,Parametros!$H$9:$M$15,6,0))</f>
        <v>0.75471698113207542</v>
      </c>
      <c r="G157" s="118" t="s">
        <v>1085</v>
      </c>
      <c r="H157" s="114" t="s">
        <v>75</v>
      </c>
      <c r="I157" s="124">
        <v>120</v>
      </c>
      <c r="J157" s="128">
        <f>tblPlanoEstudos[[#This Row],[Tempo (min)]]/60</f>
        <v>2</v>
      </c>
      <c r="K157" s="124">
        <v>11.5</v>
      </c>
      <c r="L157" s="114">
        <f>IF(K157="",L156,L156+K157/(150*4)*VLOOKUP(G157,Parametros!$I$2:$K$4,3,0))</f>
        <v>0.36</v>
      </c>
      <c r="M157" s="119"/>
    </row>
    <row r="158" spans="1:13" x14ac:dyDescent="0.25">
      <c r="A158" s="117" t="s">
        <v>1110</v>
      </c>
      <c r="B158" s="110">
        <f t="shared" si="2"/>
        <v>42917</v>
      </c>
      <c r="C158" s="111">
        <f>IF(tblPlanoEstudos[[#This Row],[Data]]=B157,"",WEEKDAY(B158))</f>
        <v>7</v>
      </c>
      <c r="D158" s="111" t="str">
        <f>VLOOKUP(WEEKDAY(tblPlanoEstudos[[#This Row],[Data]]),Parametros!$H$9:$I$15,2,0)</f>
        <v>sábado</v>
      </c>
      <c r="E158" s="112">
        <f>IF(G158="","",(F158-F157)/VLOOKUP(G158,Parametros!$I$2:$K$4,3,0)*4*150)</f>
        <v>3.9622641509433953</v>
      </c>
      <c r="F158" s="132">
        <f>IF(tblPlanoEstudos[[#This Row],[Data]]=B157,F157,F157+VLOOKUP(C158,Parametros!$H$9:$M$15,6,0))</f>
        <v>0.75849056603773579</v>
      </c>
      <c r="G158" s="118" t="s">
        <v>1084</v>
      </c>
      <c r="H158" s="114" t="s">
        <v>62</v>
      </c>
      <c r="I158" s="124">
        <v>180</v>
      </c>
      <c r="J158" s="128">
        <f>tblPlanoEstudos[[#This Row],[Tempo (min)]]/60</f>
        <v>3</v>
      </c>
      <c r="K158" s="124">
        <v>14</v>
      </c>
      <c r="L158" s="114">
        <f>IF(K158="",L157,L157+K158/(150*4)*VLOOKUP(G158,Parametros!$I$2:$K$4,3,0))</f>
        <v>0.37333333333333329</v>
      </c>
      <c r="M158" s="119"/>
    </row>
    <row r="159" spans="1:13" x14ac:dyDescent="0.25">
      <c r="A159" s="117" t="s">
        <v>1110</v>
      </c>
      <c r="B159" s="110">
        <f t="shared" si="2"/>
        <v>42918</v>
      </c>
      <c r="C159" s="111">
        <f>IF(tblPlanoEstudos[[#This Row],[Data]]=B158,"",WEEKDAY(B159))</f>
        <v>1</v>
      </c>
      <c r="D159" s="111" t="str">
        <f>VLOOKUP(WEEKDAY(tblPlanoEstudos[[#This Row],[Data]]),Parametros!$H$9:$I$15,2,0)</f>
        <v>domingo</v>
      </c>
      <c r="E159" s="112">
        <f>IF(G159="","",(F159-F158)/VLOOKUP(G159,Parametros!$I$2:$K$4,3,0)*4*150)</f>
        <v>3.9622641509433953</v>
      </c>
      <c r="F159" s="132">
        <f>IF(tblPlanoEstudos[[#This Row],[Data]]=B158,F158,F158+VLOOKUP(C159,Parametros!$H$9:$M$15,6,0))</f>
        <v>0.76226415094339617</v>
      </c>
      <c r="G159" s="118" t="s">
        <v>1084</v>
      </c>
      <c r="H159" s="114" t="s">
        <v>76</v>
      </c>
      <c r="I159" s="124">
        <v>120</v>
      </c>
      <c r="J159" s="128">
        <f>tblPlanoEstudos[[#This Row],[Tempo (min)]]/60</f>
        <v>2</v>
      </c>
      <c r="K159" s="124">
        <v>8</v>
      </c>
      <c r="L159" s="114">
        <f>IF(K159="",L158,L158+K159/(150*4)*VLOOKUP(G159,Parametros!$I$2:$K$4,3,0))</f>
        <v>0.38095238095238093</v>
      </c>
      <c r="M159" s="119"/>
    </row>
    <row r="160" spans="1:13" x14ac:dyDescent="0.25">
      <c r="A160" s="117" t="s">
        <v>1110</v>
      </c>
      <c r="B160" s="110">
        <f>B158+1</f>
        <v>42918</v>
      </c>
      <c r="C160" s="111" t="str">
        <f>IF(tblPlanoEstudos[[#This Row],[Data]]=B159,"",WEEKDAY(B160))</f>
        <v/>
      </c>
      <c r="D160" s="111" t="str">
        <f>VLOOKUP(WEEKDAY(tblPlanoEstudos[[#This Row],[Data]]),Parametros!$H$9:$I$15,2,0)</f>
        <v>domingo</v>
      </c>
      <c r="E160" s="112">
        <f>IF(G160="","",(F160-F159)/VLOOKUP(G160,Parametros!$I$2:$K$4,3,0)*4*150)</f>
        <v>0</v>
      </c>
      <c r="F160" s="132">
        <f>IF(tblPlanoEstudos[[#This Row],[Data]]=B159,F159,F159+VLOOKUP(C160,Parametros!$H$9:$M$15,6,0))</f>
        <v>0.76226415094339617</v>
      </c>
      <c r="G160" s="118" t="s">
        <v>1084</v>
      </c>
      <c r="H160" s="114" t="s">
        <v>78</v>
      </c>
      <c r="I160" s="124">
        <v>180</v>
      </c>
      <c r="J160" s="128">
        <f>tblPlanoEstudos[[#This Row],[Tempo (min)]]/60</f>
        <v>3</v>
      </c>
      <c r="K160" s="124">
        <v>9</v>
      </c>
      <c r="L160" s="132">
        <f>IF(K160="",L159,L159+K160/(150*4)*VLOOKUP(G160,Parametros!$I$2:$K$4,3,0))</f>
        <v>0.38952380952380949</v>
      </c>
      <c r="M160" s="119"/>
    </row>
    <row r="161" spans="1:13" x14ac:dyDescent="0.25">
      <c r="A161" s="117" t="s">
        <v>1110</v>
      </c>
      <c r="B161" s="110">
        <f>B160+1</f>
        <v>42919</v>
      </c>
      <c r="C161" s="111">
        <f>IF(tblPlanoEstudos[[#This Row],[Data]]=B160,"",WEEKDAY(B161))</f>
        <v>2</v>
      </c>
      <c r="D161" s="111" t="str">
        <f>VLOOKUP(WEEKDAY(tblPlanoEstudos[[#This Row],[Data]]),Parametros!$H$9:$I$15,2,0)</f>
        <v>segunda</v>
      </c>
      <c r="E161" s="112">
        <f>IF(G161="","",(F161-F160)/VLOOKUP(G161,Parametros!$I$2:$K$4,3,0)*4*150)</f>
        <v>7.9245283018867907</v>
      </c>
      <c r="F161" s="132">
        <f>IF(tblPlanoEstudos[[#This Row],[Data]]=B160,F160,F160+VLOOKUP(C161,Parametros!$H$9:$M$15,6,0))</f>
        <v>0.76981132075471692</v>
      </c>
      <c r="G161" s="118" t="s">
        <v>1084</v>
      </c>
      <c r="H161" s="114" t="s">
        <v>56</v>
      </c>
      <c r="I161" s="124">
        <v>180</v>
      </c>
      <c r="J161" s="128">
        <f>tblPlanoEstudos[[#This Row],[Tempo (min)]]/60</f>
        <v>3</v>
      </c>
      <c r="K161" s="124">
        <v>16.5</v>
      </c>
      <c r="L161" s="132">
        <f>IF(K161="",L160,L160+K161/(150*4)*VLOOKUP(G161,Parametros!$I$2:$K$4,3,0))</f>
        <v>0.40523809523809523</v>
      </c>
      <c r="M161" s="119"/>
    </row>
    <row r="162" spans="1:13" x14ac:dyDescent="0.25">
      <c r="A162" s="117" t="s">
        <v>1110</v>
      </c>
      <c r="B162" s="110">
        <f>B161+1</f>
        <v>42920</v>
      </c>
      <c r="C162" s="111">
        <f>IF(tblPlanoEstudos[[#This Row],[Data]]=B161,"",WEEKDAY(B162))</f>
        <v>3</v>
      </c>
      <c r="D162" s="111" t="str">
        <f>VLOOKUP(WEEKDAY(tblPlanoEstudos[[#This Row],[Data]]),Parametros!$H$9:$I$15,2,0)</f>
        <v>terça</v>
      </c>
      <c r="E162" s="112">
        <f>IF(G162="","",(F162-F161)/VLOOKUP(G162,Parametros!$I$2:$K$4,3,0)*4*150)</f>
        <v>7.9245283018867907</v>
      </c>
      <c r="F162" s="132">
        <f>IF(tblPlanoEstudos[[#This Row],[Data]]=B161,F161,F161+VLOOKUP(C162,Parametros!$H$9:$M$15,6,0))</f>
        <v>0.77735849056603767</v>
      </c>
      <c r="G162" s="118" t="s">
        <v>1084</v>
      </c>
      <c r="H162" s="114" t="s">
        <v>75</v>
      </c>
      <c r="I162" s="124">
        <v>120</v>
      </c>
      <c r="J162" s="128">
        <f>tblPlanoEstudos[[#This Row],[Tempo (min)]]/60</f>
        <v>2</v>
      </c>
      <c r="K162" s="124">
        <v>7.5</v>
      </c>
      <c r="L162" s="132">
        <f>IF(K162="",L161,L161+K162/(150*4)*VLOOKUP(G162,Parametros!$I$2:$K$4,3,0))</f>
        <v>0.41238095238095235</v>
      </c>
      <c r="M162" s="119"/>
    </row>
    <row r="163" spans="1:13" x14ac:dyDescent="0.25">
      <c r="A163" s="117" t="s">
        <v>1110</v>
      </c>
      <c r="B163" s="110">
        <v>42926</v>
      </c>
      <c r="C163" s="111">
        <f>IF(tblPlanoEstudos[[#This Row],[Data]]=B162,"",WEEKDAY(B163))</f>
        <v>2</v>
      </c>
      <c r="D163" s="111" t="str">
        <f>VLOOKUP(WEEKDAY(tblPlanoEstudos[[#This Row],[Data]]),Parametros!$H$9:$I$15,2,0)</f>
        <v>segunda</v>
      </c>
      <c r="E163" s="112">
        <f>IF(G163="","",(F163-F162)/VLOOKUP(G163,Parametros!$I$2:$K$4,3,0)*4*150)</f>
        <v>15.849056603773581</v>
      </c>
      <c r="F163" s="132">
        <f>IF(tblPlanoEstudos[[#This Row],[Data]]=B162,F162,F162+VLOOKUP(C163,Parametros!$H$9:$M$15,6,0))</f>
        <v>0.78490566037735843</v>
      </c>
      <c r="G163" s="118" t="s">
        <v>1085</v>
      </c>
      <c r="H163" s="114" t="s">
        <v>77</v>
      </c>
      <c r="I163" s="124">
        <v>360</v>
      </c>
      <c r="J163" s="128">
        <f>tblPlanoEstudos[[#This Row],[Tempo (min)]]/60</f>
        <v>6</v>
      </c>
      <c r="K163" s="124">
        <v>16.5</v>
      </c>
      <c r="L163" s="132">
        <f>IF(K163="",L162,L162+K163/(150*4)*VLOOKUP(G163,Parametros!$I$2:$K$4,3,0))</f>
        <v>0.42023809523809519</v>
      </c>
      <c r="M163" s="119"/>
    </row>
    <row r="164" spans="1:13" x14ac:dyDescent="0.25">
      <c r="A164" s="117" t="s">
        <v>1110</v>
      </c>
      <c r="B164" s="110">
        <v>42928</v>
      </c>
      <c r="C164" s="111">
        <f>IF(tblPlanoEstudos[[#This Row],[Data]]=B163,"",WEEKDAY(B164))</f>
        <v>4</v>
      </c>
      <c r="D164" s="111" t="str">
        <f>VLOOKUP(WEEKDAY(tblPlanoEstudos[[#This Row],[Data]]),Parametros!$H$9:$I$15,2,0)</f>
        <v>quarta</v>
      </c>
      <c r="E164" s="112">
        <f>IF(G164="","",(F164-F163)/VLOOKUP(G164,Parametros!$I$2:$K$4,3,0)*4*150)</f>
        <v>3.9622641509433953</v>
      </c>
      <c r="F164" s="132">
        <f>IF(tblPlanoEstudos[[#This Row],[Data]]=B163,F163,F163+VLOOKUP(C164,Parametros!$H$9:$M$15,6,0))</f>
        <v>0.7886792452830188</v>
      </c>
      <c r="G164" s="118" t="s">
        <v>1084</v>
      </c>
      <c r="H164" s="132" t="s">
        <v>79</v>
      </c>
      <c r="I164" s="124">
        <v>180</v>
      </c>
      <c r="J164" s="128">
        <f>tblPlanoEstudos[[#This Row],[Tempo (min)]]/60</f>
        <v>3</v>
      </c>
      <c r="K164" s="124">
        <v>9</v>
      </c>
      <c r="L164" s="132">
        <f>IF(K164="",L163,L163+K164/(150*4)*VLOOKUP(G164,Parametros!$I$2:$K$4,3,0))</f>
        <v>0.42880952380952375</v>
      </c>
      <c r="M164" s="119"/>
    </row>
    <row r="165" spans="1:13" x14ac:dyDescent="0.25">
      <c r="A165" s="117" t="s">
        <v>1110</v>
      </c>
      <c r="B165" s="110">
        <f>B164+1</f>
        <v>42929</v>
      </c>
      <c r="C165" s="111">
        <f>IF(tblPlanoEstudos[[#This Row],[Data]]=B164,"",WEEKDAY(B165))</f>
        <v>5</v>
      </c>
      <c r="D165" s="111" t="str">
        <f>VLOOKUP(WEEKDAY(tblPlanoEstudos[[#This Row],[Data]]),Parametros!$H$9:$I$15,2,0)</f>
        <v>quinta</v>
      </c>
      <c r="E165" s="112">
        <f>IF(G165="","",(F165-F164)/VLOOKUP(G165,Parametros!$I$2:$K$4,3,0)*4*150)</f>
        <v>3.9622641509433953</v>
      </c>
      <c r="F165" s="132">
        <f>IF(tblPlanoEstudos[[#This Row],[Data]]=B164,F164,F164+VLOOKUP(C165,Parametros!$H$9:$M$15,6,0))</f>
        <v>0.79245283018867918</v>
      </c>
      <c r="G165" s="118" t="s">
        <v>1084</v>
      </c>
      <c r="H165" s="114" t="s">
        <v>60</v>
      </c>
      <c r="I165" s="124">
        <v>120</v>
      </c>
      <c r="J165" s="128">
        <f>tblPlanoEstudos[[#This Row],[Tempo (min)]]/60</f>
        <v>2</v>
      </c>
      <c r="K165" s="124">
        <v>0</v>
      </c>
      <c r="L165" s="132">
        <f>IF(K165="",L164,L164+K165/(150*4)*VLOOKUP(G165,Parametros!$I$2:$K$4,3,0))</f>
        <v>0.42880952380952375</v>
      </c>
      <c r="M165" s="119"/>
    </row>
    <row r="166" spans="1:13" x14ac:dyDescent="0.25">
      <c r="A166" s="117" t="s">
        <v>1110</v>
      </c>
      <c r="B166" s="110">
        <v>42929</v>
      </c>
      <c r="C166" s="111" t="str">
        <f>IF(tblPlanoEstudos[[#This Row],[Data]]=B165,"",WEEKDAY(B166))</f>
        <v/>
      </c>
      <c r="D166" s="111" t="str">
        <f>VLOOKUP(WEEKDAY(tblPlanoEstudos[[#This Row],[Data]]),Parametros!$H$9:$I$15,2,0)</f>
        <v>quinta</v>
      </c>
      <c r="E166" s="112">
        <f>IF(G166="","",(F166-F165)/VLOOKUP(G166,Parametros!$I$2:$K$4,3,0)*4*150)</f>
        <v>0</v>
      </c>
      <c r="F166" s="132">
        <f>IF(tblPlanoEstudos[[#This Row],[Data]]=B165,F165,F165+VLOOKUP(C166,Parametros!$H$9:$M$15,6,0))</f>
        <v>0.79245283018867918</v>
      </c>
      <c r="G166" s="133" t="s">
        <v>1084</v>
      </c>
      <c r="H166" s="132" t="s">
        <v>79</v>
      </c>
      <c r="I166" s="124">
        <v>120</v>
      </c>
      <c r="J166" s="128">
        <f>tblPlanoEstudos[[#This Row],[Tempo (min)]]/60</f>
        <v>2</v>
      </c>
      <c r="K166" s="124">
        <v>4.5</v>
      </c>
      <c r="L166" s="132">
        <f>IF(K166="",L165,L165+K166/(150*4)*VLOOKUP(G166,Parametros!$I$2:$K$4,3,0))</f>
        <v>0.43309523809523803</v>
      </c>
      <c r="M166" s="119"/>
    </row>
    <row r="167" spans="1:13" x14ac:dyDescent="0.25">
      <c r="A167" s="117" t="s">
        <v>1110</v>
      </c>
      <c r="B167" s="110">
        <v>42929</v>
      </c>
      <c r="C167" s="111" t="str">
        <f>IF(tblPlanoEstudos[[#This Row],[Data]]=B166,"",WEEKDAY(B167))</f>
        <v/>
      </c>
      <c r="D167" s="111" t="str">
        <f>VLOOKUP(WEEKDAY(tblPlanoEstudos[[#This Row],[Data]]),Parametros!$H$9:$I$15,2,0)</f>
        <v>quinta</v>
      </c>
      <c r="E167" s="112">
        <f>IF(G167="","",(F167-F166)/VLOOKUP(G167,Parametros!$I$2:$K$4,3,0)*4*150)</f>
        <v>0</v>
      </c>
      <c r="F167" s="132">
        <f>IF(tblPlanoEstudos[[#This Row],[Data]]=B166,F166,F166+VLOOKUP(C167,Parametros!$H$9:$M$15,6,0))</f>
        <v>0.79245283018867918</v>
      </c>
      <c r="G167" s="133" t="s">
        <v>1085</v>
      </c>
      <c r="H167" s="131" t="s">
        <v>45</v>
      </c>
      <c r="I167" s="124">
        <v>120</v>
      </c>
      <c r="J167" s="128">
        <f>tblPlanoEstudos[[#This Row],[Tempo (min)]]/60</f>
        <v>2</v>
      </c>
      <c r="K167" s="124">
        <v>4</v>
      </c>
      <c r="L167" s="132">
        <f>IF(K167="",L166,L166+K167/(150*4)*VLOOKUP(G167,Parametros!$I$2:$K$4,3,0))</f>
        <v>0.43499999999999994</v>
      </c>
      <c r="M167" s="119"/>
    </row>
    <row r="168" spans="1:13" x14ac:dyDescent="0.25">
      <c r="A168" s="117" t="s">
        <v>1110</v>
      </c>
      <c r="B168" s="110">
        <f>B166+1</f>
        <v>42930</v>
      </c>
      <c r="C168" s="111">
        <f>IF(tblPlanoEstudos[[#This Row],[Data]]=B167,"",WEEKDAY(B168))</f>
        <v>6</v>
      </c>
      <c r="D168" s="111" t="str">
        <f>VLOOKUP(WEEKDAY(tblPlanoEstudos[[#This Row],[Data]]),Parametros!$H$9:$I$15,2,0)</f>
        <v>sexta</v>
      </c>
      <c r="E168" s="112">
        <f>IF(G168="","",(F168-F167)/VLOOKUP(G168,Parametros!$I$2:$K$4,3,0)*4*150)</f>
        <v>7.9245283018867907</v>
      </c>
      <c r="F168" s="132">
        <f>IF(tblPlanoEstudos[[#This Row],[Data]]=B167,F167,F167+VLOOKUP(C168,Parametros!$H$9:$M$15,6,0))</f>
        <v>0.79999999999999993</v>
      </c>
      <c r="G168" s="118" t="s">
        <v>1084</v>
      </c>
      <c r="H168" s="132" t="s">
        <v>55</v>
      </c>
      <c r="I168" s="124">
        <v>120</v>
      </c>
      <c r="J168" s="128">
        <f>tblPlanoEstudos[[#This Row],[Tempo (min)]]/60</f>
        <v>2</v>
      </c>
      <c r="K168" s="124">
        <v>0</v>
      </c>
      <c r="L168" s="132">
        <f>IF(K168="",L167,L167+K168/(150*4)*VLOOKUP(G168,Parametros!$I$2:$K$4,3,0))</f>
        <v>0.43499999999999994</v>
      </c>
      <c r="M168" s="119"/>
    </row>
    <row r="169" spans="1:13" x14ac:dyDescent="0.25">
      <c r="A169" s="117" t="s">
        <v>1110</v>
      </c>
      <c r="B169" s="110">
        <v>42930</v>
      </c>
      <c r="C169" s="111" t="str">
        <f>IF(tblPlanoEstudos[[#This Row],[Data]]=B168,"",WEEKDAY(B169))</f>
        <v/>
      </c>
      <c r="D169" s="111" t="str">
        <f>VLOOKUP(WEEKDAY(tblPlanoEstudos[[#This Row],[Data]]),Parametros!$H$9:$I$15,2,0)</f>
        <v>sexta</v>
      </c>
      <c r="E169" s="112">
        <f>IF(G169="","",(F169-F168)/VLOOKUP(G169,Parametros!$I$2:$K$4,3,0)*4*150)</f>
        <v>0</v>
      </c>
      <c r="F169" s="132">
        <f>IF(tblPlanoEstudos[[#This Row],[Data]]=B168,F168,F168+VLOOKUP(C169,Parametros!$H$9:$M$15,6,0))</f>
        <v>0.79999999999999993</v>
      </c>
      <c r="G169" s="133" t="s">
        <v>1085</v>
      </c>
      <c r="H169" s="132" t="s">
        <v>81</v>
      </c>
      <c r="I169" s="124">
        <v>120</v>
      </c>
      <c r="J169" s="128">
        <f>tblPlanoEstudos[[#This Row],[Tempo (min)]]/60</f>
        <v>2</v>
      </c>
      <c r="K169" s="124">
        <v>18</v>
      </c>
      <c r="L169" s="132">
        <f>IF(K169="",L168,L168+K169/(150*4)*VLOOKUP(G169,Parametros!$I$2:$K$4,3,0))</f>
        <v>0.44357142857142851</v>
      </c>
      <c r="M169" s="119"/>
    </row>
    <row r="170" spans="1:13" x14ac:dyDescent="0.25">
      <c r="A170" s="117" t="s">
        <v>1110</v>
      </c>
      <c r="B170" s="110">
        <f>B169+1</f>
        <v>42931</v>
      </c>
      <c r="C170" s="111">
        <f>IF(tblPlanoEstudos[[#This Row],[Data]]=B169,"",WEEKDAY(B170))</f>
        <v>7</v>
      </c>
      <c r="D170" s="111" t="str">
        <f>VLOOKUP(WEEKDAY(tblPlanoEstudos[[#This Row],[Data]]),Parametros!$H$9:$I$15,2,0)</f>
        <v>sábado</v>
      </c>
      <c r="E170" s="112">
        <f>IF(G170="","",(F170-F169)/VLOOKUP(G170,Parametros!$I$2:$K$4,3,0)*4*150)</f>
        <v>3.9622641509433953</v>
      </c>
      <c r="F170" s="132">
        <f>IF(tblPlanoEstudos[[#This Row],[Data]]=B169,F169,F169+VLOOKUP(C170,Parametros!$H$9:$M$15,6,0))</f>
        <v>0.80377358490566031</v>
      </c>
      <c r="G170" s="133" t="s">
        <v>1084</v>
      </c>
      <c r="H170" s="132" t="s">
        <v>55</v>
      </c>
      <c r="I170" s="124">
        <v>120</v>
      </c>
      <c r="J170" s="128">
        <f>tblPlanoEstudos[[#This Row],[Tempo (min)]]/60</f>
        <v>2</v>
      </c>
      <c r="K170" s="124">
        <v>0</v>
      </c>
      <c r="L170" s="132">
        <f>IF(K170="",L169,L169+K170/(150*4)*VLOOKUP(G170,Parametros!$I$2:$K$4,3,0))</f>
        <v>0.44357142857142851</v>
      </c>
      <c r="M170" s="119"/>
    </row>
    <row r="171" spans="1:13" x14ac:dyDescent="0.25">
      <c r="A171" s="117" t="s">
        <v>1110</v>
      </c>
      <c r="B171" s="110">
        <v>42931</v>
      </c>
      <c r="C171" s="111" t="str">
        <f>IF(tblPlanoEstudos[[#This Row],[Data]]=B170,"",WEEKDAY(B171))</f>
        <v/>
      </c>
      <c r="D171" s="111" t="str">
        <f>VLOOKUP(WEEKDAY(tblPlanoEstudos[[#This Row],[Data]]),Parametros!$H$9:$I$15,2,0)</f>
        <v>sábado</v>
      </c>
      <c r="E171" s="112">
        <f>IF(G171="","",(F171-F170)/VLOOKUP(G171,Parametros!$I$2:$K$4,3,0)*4*150)</f>
        <v>0</v>
      </c>
      <c r="F171" s="132">
        <f>IF(tblPlanoEstudos[[#This Row],[Data]]=B170,F170,F170+VLOOKUP(C171,Parametros!$H$9:$M$15,6,0))</f>
        <v>0.80377358490566031</v>
      </c>
      <c r="G171" s="133" t="s">
        <v>1085</v>
      </c>
      <c r="H171" s="131" t="s">
        <v>53</v>
      </c>
      <c r="I171" s="124">
        <v>120</v>
      </c>
      <c r="J171" s="128">
        <f>tblPlanoEstudos[[#This Row],[Tempo (min)]]/60</f>
        <v>2</v>
      </c>
      <c r="K171" s="124">
        <v>16.5</v>
      </c>
      <c r="L171" s="132">
        <f>IF(K171="",L170,L170+K171/(150*4)*VLOOKUP(G171,Parametros!$I$2:$K$4,3,0))</f>
        <v>0.45142857142857135</v>
      </c>
      <c r="M171" s="119"/>
    </row>
    <row r="172" spans="1:13" x14ac:dyDescent="0.25">
      <c r="A172" s="117" t="s">
        <v>1110</v>
      </c>
      <c r="B172" s="110">
        <f>B170+1</f>
        <v>42932</v>
      </c>
      <c r="C172" s="111">
        <f>IF(tblPlanoEstudos[[#This Row],[Data]]=B171,"",WEEKDAY(B172))</f>
        <v>1</v>
      </c>
      <c r="D172" s="111" t="str">
        <f>VLOOKUP(WEEKDAY(tblPlanoEstudos[[#This Row],[Data]]),Parametros!$H$9:$I$15,2,0)</f>
        <v>domingo</v>
      </c>
      <c r="E172" s="112">
        <f>IF(G172="","",(F172-F171)/VLOOKUP(G172,Parametros!$I$2:$K$4,3,0)*4*150)</f>
        <v>3.9622641509433953</v>
      </c>
      <c r="F172" s="132">
        <f>IF(tblPlanoEstudos[[#This Row],[Data]]=B171,F171,F171+VLOOKUP(C172,Parametros!$H$9:$M$15,6,0))</f>
        <v>0.80754716981132069</v>
      </c>
      <c r="G172" s="133" t="s">
        <v>1084</v>
      </c>
      <c r="H172" s="132" t="s">
        <v>55</v>
      </c>
      <c r="I172" s="124">
        <v>120</v>
      </c>
      <c r="J172" s="128">
        <f>tblPlanoEstudos[[#This Row],[Tempo (min)]]/60</f>
        <v>2</v>
      </c>
      <c r="K172" s="124">
        <v>0</v>
      </c>
      <c r="L172" s="132">
        <f>IF(K172="",L171,L171+K172/(150*4)*VLOOKUP(G172,Parametros!$I$2:$K$4,3,0))</f>
        <v>0.45142857142857135</v>
      </c>
      <c r="M172" s="119"/>
    </row>
    <row r="173" spans="1:13" x14ac:dyDescent="0.25">
      <c r="A173" s="117" t="s">
        <v>1110</v>
      </c>
      <c r="B173" s="110">
        <v>42932</v>
      </c>
      <c r="C173" s="111" t="str">
        <f>IF(tblPlanoEstudos[[#This Row],[Data]]=B172,"",WEEKDAY(B173))</f>
        <v/>
      </c>
      <c r="D173" s="111" t="str">
        <f>VLOOKUP(WEEKDAY(tblPlanoEstudos[[#This Row],[Data]]),Parametros!$H$9:$I$15,2,0)</f>
        <v>domingo</v>
      </c>
      <c r="E173" s="112">
        <f>IF(G173="","",(F173-F172)/VLOOKUP(G173,Parametros!$I$2:$K$4,3,0)*4*150)</f>
        <v>0</v>
      </c>
      <c r="F173" s="132">
        <f>IF(tblPlanoEstudos[[#This Row],[Data]]=B172,F172,F172+VLOOKUP(C173,Parametros!$H$9:$M$15,6,0))</f>
        <v>0.80754716981132069</v>
      </c>
      <c r="G173" s="133" t="s">
        <v>1085</v>
      </c>
      <c r="H173" s="132" t="s">
        <v>82</v>
      </c>
      <c r="I173" s="124">
        <v>120</v>
      </c>
      <c r="J173" s="128">
        <f>tblPlanoEstudos[[#This Row],[Tempo (min)]]/60</f>
        <v>2</v>
      </c>
      <c r="K173" s="124">
        <v>12</v>
      </c>
      <c r="L173" s="132">
        <f>IF(K173="",L172,L172+K173/(150*4)*VLOOKUP(G173,Parametros!$I$2:$K$4,3,0))</f>
        <v>0.45714285714285707</v>
      </c>
      <c r="M173" s="119"/>
    </row>
    <row r="174" spans="1:13" x14ac:dyDescent="0.25">
      <c r="A174" s="117" t="s">
        <v>1110</v>
      </c>
      <c r="B174" s="110">
        <v>42935</v>
      </c>
      <c r="C174" s="111">
        <f>IF(tblPlanoEstudos[[#This Row],[Data]]=B173,"",WEEKDAY(B174))</f>
        <v>4</v>
      </c>
      <c r="D174" s="111" t="str">
        <f>VLOOKUP(WEEKDAY(tblPlanoEstudos[[#This Row],[Data]]),Parametros!$H$9:$I$15,2,0)</f>
        <v>quarta</v>
      </c>
      <c r="E174" s="112">
        <f>IF(G174="","",(F174-F173)/VLOOKUP(G174,Parametros!$I$2:$K$4,3,0)*4*150)</f>
        <v>3.9622641509433953</v>
      </c>
      <c r="F174" s="132">
        <f>IF(tblPlanoEstudos[[#This Row],[Data]]=B173,F173,F173+VLOOKUP(C174,Parametros!$H$9:$M$15,6,0))</f>
        <v>0.81132075471698106</v>
      </c>
      <c r="G174" s="118" t="s">
        <v>1084</v>
      </c>
      <c r="H174" s="114" t="s">
        <v>57</v>
      </c>
      <c r="I174" s="124">
        <v>180</v>
      </c>
      <c r="J174" s="128">
        <f>tblPlanoEstudos[[#This Row],[Tempo (min)]]/60</f>
        <v>3</v>
      </c>
      <c r="K174" s="124">
        <v>10</v>
      </c>
      <c r="L174" s="132">
        <f>IF(K174="",L173,L173+K174/(150*4)*VLOOKUP(G174,Parametros!$I$2:$K$4,3,0))</f>
        <v>0.46666666666666662</v>
      </c>
      <c r="M174" s="119"/>
    </row>
    <row r="175" spans="1:13" x14ac:dyDescent="0.25">
      <c r="A175" s="117" t="s">
        <v>1110</v>
      </c>
      <c r="B175" s="110">
        <f>B174+1</f>
        <v>42936</v>
      </c>
      <c r="C175" s="111">
        <f>IF(tblPlanoEstudos[[#This Row],[Data]]=B174,"",WEEKDAY(B175))</f>
        <v>5</v>
      </c>
      <c r="D175" s="111" t="str">
        <f>VLOOKUP(WEEKDAY(tblPlanoEstudos[[#This Row],[Data]]),Parametros!$H$9:$I$15,2,0)</f>
        <v>quinta</v>
      </c>
      <c r="E175" s="112">
        <f>IF(G175="","",(F175-F174)/VLOOKUP(G175,Parametros!$I$2:$K$4,3,0)*4*150)</f>
        <v>7.9245283018867907</v>
      </c>
      <c r="F175" s="132">
        <f>IF(tblPlanoEstudos[[#This Row],[Data]]=B174,F174,F174+VLOOKUP(C175,Parametros!$H$9:$M$15,6,0))</f>
        <v>0.81509433962264144</v>
      </c>
      <c r="G175" s="133" t="s">
        <v>1085</v>
      </c>
      <c r="H175" s="132" t="s">
        <v>48</v>
      </c>
      <c r="I175" s="124">
        <v>120</v>
      </c>
      <c r="J175" s="128">
        <f>tblPlanoEstudos[[#This Row],[Tempo (min)]]/60</f>
        <v>2</v>
      </c>
      <c r="K175" s="124">
        <v>16</v>
      </c>
      <c r="L175" s="132">
        <f>IF(K175="",L174,L174+K175/(150*4)*VLOOKUP(G175,Parametros!$I$2:$K$4,3,0))</f>
        <v>0.47428571428571425</v>
      </c>
      <c r="M175" s="119"/>
    </row>
    <row r="176" spans="1:13" x14ac:dyDescent="0.25">
      <c r="A176" s="117" t="s">
        <v>1110</v>
      </c>
      <c r="B176" s="110">
        <v>42937</v>
      </c>
      <c r="C176" s="111">
        <f>IF(tblPlanoEstudos[[#This Row],[Data]]=B175,"",WEEKDAY(B176))</f>
        <v>6</v>
      </c>
      <c r="D176" s="111" t="str">
        <f>VLOOKUP(WEEKDAY(tblPlanoEstudos[[#This Row],[Data]]),Parametros!$H$9:$I$15,2,0)</f>
        <v>sexta</v>
      </c>
      <c r="E176" s="112">
        <f>IF(G176="","",(F176-F175)/VLOOKUP(G176,Parametros!$I$2:$K$4,3,0)*4*150)</f>
        <v>7.9245283018867907</v>
      </c>
      <c r="F176" s="132">
        <f>IF(tblPlanoEstudos[[#This Row],[Data]]=B175,F175,F175+VLOOKUP(C176,Parametros!$H$9:$M$15,6,0))</f>
        <v>0.82264150943396219</v>
      </c>
      <c r="G176" s="133" t="s">
        <v>1084</v>
      </c>
      <c r="H176" s="132" t="s">
        <v>55</v>
      </c>
      <c r="I176" s="124">
        <v>120</v>
      </c>
      <c r="J176" s="128">
        <f>tblPlanoEstudos[[#This Row],[Tempo (min)]]/60</f>
        <v>2</v>
      </c>
      <c r="K176" s="124">
        <v>14</v>
      </c>
      <c r="L176" s="132">
        <f>IF(K176="",L175,L175+K176/(150*4)*VLOOKUP(G176,Parametros!$I$2:$K$4,3,0))</f>
        <v>0.48761904761904756</v>
      </c>
      <c r="M176" s="119"/>
    </row>
    <row r="177" spans="1:13" x14ac:dyDescent="0.25">
      <c r="A177" s="117" t="s">
        <v>1110</v>
      </c>
      <c r="B177" s="110">
        <v>42940</v>
      </c>
      <c r="C177" s="111">
        <f>IF(tblPlanoEstudos[[#This Row],[Data]]=B176,"",WEEKDAY(B177))</f>
        <v>2</v>
      </c>
      <c r="D177" s="111" t="str">
        <f>VLOOKUP(WEEKDAY(tblPlanoEstudos[[#This Row],[Data]]),Parametros!$H$9:$I$15,2,0)</f>
        <v>segunda</v>
      </c>
      <c r="E177" s="112">
        <f>IF(G177="","",(F177-F176)/VLOOKUP(G177,Parametros!$I$2:$K$4,3,0)*4*150)</f>
        <v>7.9245283018867907</v>
      </c>
      <c r="F177" s="132">
        <f>IF(tblPlanoEstudos[[#This Row],[Data]]=B176,F176,F176+VLOOKUP(C177,Parametros!$H$9:$M$15,6,0))</f>
        <v>0.83018867924528295</v>
      </c>
      <c r="G177" s="133" t="s">
        <v>1084</v>
      </c>
      <c r="H177" s="132" t="s">
        <v>55</v>
      </c>
      <c r="I177" s="124">
        <v>120</v>
      </c>
      <c r="J177" s="128">
        <f>tblPlanoEstudos[[#This Row],[Tempo (min)]]/60</f>
        <v>2</v>
      </c>
      <c r="K177" s="124">
        <v>17.5</v>
      </c>
      <c r="L177" s="132">
        <f>IF(K177="",L176,L176+K177/(150*4)*VLOOKUP(G177,Parametros!$I$2:$K$4,3,0))</f>
        <v>0.50428571428571423</v>
      </c>
      <c r="M177" s="119"/>
    </row>
    <row r="178" spans="1:13" x14ac:dyDescent="0.25">
      <c r="A178" s="117" t="s">
        <v>1110</v>
      </c>
      <c r="B178" s="110">
        <v>42942</v>
      </c>
      <c r="C178" s="111">
        <f>IF(tblPlanoEstudos[[#This Row],[Data]]=B177,"",WEEKDAY(B178))</f>
        <v>4</v>
      </c>
      <c r="D178" s="111" t="str">
        <f>VLOOKUP(WEEKDAY(tblPlanoEstudos[[#This Row],[Data]]),Parametros!$H$9:$I$15,2,0)</f>
        <v>quarta</v>
      </c>
      <c r="E178" s="112">
        <f>IF(G178="","",(F178-F177)/VLOOKUP(G178,Parametros!$I$2:$K$4,3,0)*4*150)</f>
        <v>7.9245283018867907</v>
      </c>
      <c r="F178" s="132">
        <f>IF(tblPlanoEstudos[[#This Row],[Data]]=B177,F177,F177+VLOOKUP(C178,Parametros!$H$9:$M$15,6,0))</f>
        <v>0.83396226415094332</v>
      </c>
      <c r="G178" s="133" t="s">
        <v>1085</v>
      </c>
      <c r="H178" s="132" t="s">
        <v>70</v>
      </c>
      <c r="I178" s="124">
        <v>120</v>
      </c>
      <c r="J178" s="128">
        <f>tblPlanoEstudos[[#This Row],[Tempo (min)]]/60</f>
        <v>2</v>
      </c>
      <c r="K178" s="124">
        <v>16.5</v>
      </c>
      <c r="L178" s="132">
        <f>IF(K178="",L177,L177+K178/(150*4)*VLOOKUP(G178,Parametros!$I$2:$K$4,3,0))</f>
        <v>0.51214285714285712</v>
      </c>
      <c r="M178" s="119"/>
    </row>
    <row r="179" spans="1:13" x14ac:dyDescent="0.25">
      <c r="A179" s="117" t="s">
        <v>1110</v>
      </c>
      <c r="B179" s="110">
        <v>42944</v>
      </c>
      <c r="C179" s="111">
        <f>IF(tblPlanoEstudos[[#This Row],[Data]]=B178,"",WEEKDAY(B179))</f>
        <v>6</v>
      </c>
      <c r="D179" s="111" t="str">
        <f>VLOOKUP(WEEKDAY(tblPlanoEstudos[[#This Row],[Data]]),Parametros!$H$9:$I$15,2,0)</f>
        <v>sexta</v>
      </c>
      <c r="E179" s="112">
        <f>IF(G179="","",(F179-F178)/VLOOKUP(G179,Parametros!$I$2:$K$4,3,0)*4*150)</f>
        <v>15.849056603773581</v>
      </c>
      <c r="F179" s="132">
        <f>IF(tblPlanoEstudos[[#This Row],[Data]]=B178,F178,F178+VLOOKUP(C179,Parametros!$H$9:$M$15,6,0))</f>
        <v>0.84150943396226408</v>
      </c>
      <c r="G179" s="118" t="s">
        <v>1085</v>
      </c>
      <c r="H179" s="132" t="s">
        <v>70</v>
      </c>
      <c r="I179" s="124">
        <v>120</v>
      </c>
      <c r="J179" s="128">
        <f>tblPlanoEstudos[[#This Row],[Tempo (min)]]/60</f>
        <v>2</v>
      </c>
      <c r="K179" s="124">
        <v>13.5</v>
      </c>
      <c r="L179" s="132">
        <f>IF(K179="",L178,L178+K179/(150*4)*VLOOKUP(G179,Parametros!$I$2:$K$4,3,0))</f>
        <v>0.51857142857142857</v>
      </c>
      <c r="M179" s="119"/>
    </row>
    <row r="180" spans="1:13" x14ac:dyDescent="0.25">
      <c r="A180" s="117" t="s">
        <v>1110</v>
      </c>
      <c r="B180" s="110">
        <v>42950</v>
      </c>
      <c r="C180" s="111">
        <f>IF(tblPlanoEstudos[[#This Row],[Data]]=B179,"",WEEKDAY(B180))</f>
        <v>5</v>
      </c>
      <c r="D180" s="111" t="str">
        <f>VLOOKUP(WEEKDAY(tblPlanoEstudos[[#This Row],[Data]]),Parametros!$H$9:$I$15,2,0)</f>
        <v>quinta</v>
      </c>
      <c r="E180" s="112">
        <f>IF(G180="","",(F180-F179)/VLOOKUP(G180,Parametros!$I$2:$K$4,3,0)*4*150)</f>
        <v>3.9622641509433953</v>
      </c>
      <c r="F180" s="132">
        <f>IF(tblPlanoEstudos[[#This Row],[Data]]=B179,F179,F179+VLOOKUP(C180,Parametros!$H$9:$M$15,6,0))</f>
        <v>0.84528301886792445</v>
      </c>
      <c r="G180" s="133" t="s">
        <v>1084</v>
      </c>
      <c r="H180" s="132" t="s">
        <v>60</v>
      </c>
      <c r="I180" s="124">
        <v>180</v>
      </c>
      <c r="J180" s="128">
        <f>tblPlanoEstudos[[#This Row],[Tempo (min)]]/60</f>
        <v>3</v>
      </c>
      <c r="K180" s="124">
        <v>20</v>
      </c>
      <c r="L180" s="132">
        <f>IF(K180="",L179,L179+K180/(150*4)*VLOOKUP(G180,Parametros!$I$2:$K$4,3,0))</f>
        <v>0.53761904761904766</v>
      </c>
      <c r="M180" s="119"/>
    </row>
    <row r="181" spans="1:13" x14ac:dyDescent="0.25">
      <c r="A181" s="117" t="s">
        <v>1110</v>
      </c>
      <c r="B181" s="110">
        <f>B180+1</f>
        <v>42951</v>
      </c>
      <c r="C181" s="111">
        <f>IF(tblPlanoEstudos[[#This Row],[Data]]=B180,"",WEEKDAY(B181))</f>
        <v>6</v>
      </c>
      <c r="D181" s="111" t="str">
        <f>VLOOKUP(WEEKDAY(tblPlanoEstudos[[#This Row],[Data]]),Parametros!$H$9:$I$15,2,0)</f>
        <v>sexta</v>
      </c>
      <c r="E181" s="112">
        <f>IF(G181="","",(F181-F180)/VLOOKUP(G181,Parametros!$I$2:$K$4,3,0)*4*150)</f>
        <v>15.849056603773581</v>
      </c>
      <c r="F181" s="132">
        <f>IF(tblPlanoEstudos[[#This Row],[Data]]=B180,F180,F180+VLOOKUP(C181,Parametros!$H$9:$M$15,6,0))</f>
        <v>0.8528301886792452</v>
      </c>
      <c r="G181" s="118" t="s">
        <v>1085</v>
      </c>
      <c r="H181" s="114" t="s">
        <v>55</v>
      </c>
      <c r="I181" s="124">
        <v>180</v>
      </c>
      <c r="J181" s="128">
        <f>tblPlanoEstudos[[#This Row],[Tempo (min)]]/60</f>
        <v>3</v>
      </c>
      <c r="K181" s="124">
        <v>15</v>
      </c>
      <c r="L181" s="132">
        <f>IF(K181="",L180,L180+K181/(150*4)*VLOOKUP(G181,Parametros!$I$2:$K$4,3,0))</f>
        <v>0.54476190476190478</v>
      </c>
      <c r="M181" s="119"/>
    </row>
    <row r="182" spans="1:13" x14ac:dyDescent="0.25">
      <c r="A182" s="117" t="s">
        <v>1110</v>
      </c>
      <c r="B182" s="110">
        <v>42951</v>
      </c>
      <c r="C182" s="111" t="str">
        <f>IF(tblPlanoEstudos[[#This Row],[Data]]=B181,"",WEEKDAY(B182))</f>
        <v/>
      </c>
      <c r="D182" s="111" t="str">
        <f>VLOOKUP(WEEKDAY(tblPlanoEstudos[[#This Row],[Data]]),Parametros!$H$9:$I$15,2,0)</f>
        <v>sexta</v>
      </c>
      <c r="E182" s="112">
        <f>IF(G182="","",(F182-F181)/VLOOKUP(G182,Parametros!$I$2:$K$4,3,0)*4*150)</f>
        <v>0</v>
      </c>
      <c r="F182" s="132">
        <f>IF(tblPlanoEstudos[[#This Row],[Data]]=B181,F181,F181+VLOOKUP(C182,Parametros!$H$9:$M$15,6,0))</f>
        <v>0.8528301886792452</v>
      </c>
      <c r="G182" s="133" t="s">
        <v>1084</v>
      </c>
      <c r="H182" s="132" t="s">
        <v>60</v>
      </c>
      <c r="I182" s="124">
        <v>120</v>
      </c>
      <c r="J182" s="128">
        <f>tblPlanoEstudos[[#This Row],[Tempo (min)]]/60</f>
        <v>2</v>
      </c>
      <c r="K182" s="124">
        <v>13</v>
      </c>
      <c r="L182" s="132">
        <f>IF(K182="",L181,L181+K182/(150*4)*VLOOKUP(G182,Parametros!$I$2:$K$4,3,0))</f>
        <v>0.55714285714285716</v>
      </c>
      <c r="M182" s="119"/>
    </row>
    <row r="183" spans="1:13" x14ac:dyDescent="0.25">
      <c r="A183" s="117" t="s">
        <v>1110</v>
      </c>
      <c r="B183" s="110">
        <f>B181+1</f>
        <v>42952</v>
      </c>
      <c r="C183" s="111">
        <f>IF(tblPlanoEstudos[[#This Row],[Data]]=B182,"",WEEKDAY(B183))</f>
        <v>7</v>
      </c>
      <c r="D183" s="111" t="str">
        <f>VLOOKUP(WEEKDAY(tblPlanoEstudos[[#This Row],[Data]]),Parametros!$H$9:$I$15,2,0)</f>
        <v>sábado</v>
      </c>
      <c r="E183" s="112">
        <f>IF(G183="","",(F183-F182)/VLOOKUP(G183,Parametros!$I$2:$K$4,3,0)*4*150)</f>
        <v>7.9245283018867907</v>
      </c>
      <c r="F183" s="132">
        <f>IF(tblPlanoEstudos[[#This Row],[Data]]=B182,F182,F182+VLOOKUP(C183,Parametros!$H$9:$M$15,6,0))</f>
        <v>0.85660377358490558</v>
      </c>
      <c r="G183" s="118" t="s">
        <v>1085</v>
      </c>
      <c r="H183" s="132" t="s">
        <v>55</v>
      </c>
      <c r="I183" s="124">
        <v>180</v>
      </c>
      <c r="J183" s="128">
        <f>tblPlanoEstudos[[#This Row],[Tempo (min)]]/60</f>
        <v>3</v>
      </c>
      <c r="K183" s="124">
        <v>16.5</v>
      </c>
      <c r="L183" s="132">
        <f>IF(K183="",L182,L182+K183/(150*4)*VLOOKUP(G183,Parametros!$I$2:$K$4,3,0))</f>
        <v>0.56500000000000006</v>
      </c>
      <c r="M183" s="119"/>
    </row>
    <row r="184" spans="1:13" x14ac:dyDescent="0.25">
      <c r="A184" s="117" t="s">
        <v>1110</v>
      </c>
      <c r="B184" s="110">
        <f>B183+1</f>
        <v>42953</v>
      </c>
      <c r="C184" s="111">
        <f>IF(tblPlanoEstudos[[#This Row],[Data]]=B183,"",WEEKDAY(B184))</f>
        <v>1</v>
      </c>
      <c r="D184" s="111" t="str">
        <f>VLOOKUP(WEEKDAY(tblPlanoEstudos[[#This Row],[Data]]),Parametros!$H$9:$I$15,2,0)</f>
        <v>domingo</v>
      </c>
      <c r="E184" s="112">
        <f>IF(G184="","",(F184-F183)/VLOOKUP(G184,Parametros!$I$2:$K$4,3,0)*4*150)</f>
        <v>3.9622641509433953</v>
      </c>
      <c r="F184" s="132">
        <f>IF(tblPlanoEstudos[[#This Row],[Data]]=B183,F183,F183+VLOOKUP(C184,Parametros!$H$9:$M$15,6,0))</f>
        <v>0.86037735849056596</v>
      </c>
      <c r="G184" s="133" t="s">
        <v>1084</v>
      </c>
      <c r="H184" s="132" t="s">
        <v>61</v>
      </c>
      <c r="I184" s="124">
        <v>120</v>
      </c>
      <c r="J184" s="128">
        <f>tblPlanoEstudos[[#This Row],[Tempo (min)]]/60</f>
        <v>2</v>
      </c>
      <c r="K184" s="124">
        <v>8</v>
      </c>
      <c r="L184" s="132">
        <f>IF(K184="",L183,L183+K184/(150*4)*VLOOKUP(G184,Parametros!$I$2:$K$4,3,0))</f>
        <v>0.57261904761904769</v>
      </c>
      <c r="M184" s="119"/>
    </row>
    <row r="185" spans="1:13" x14ac:dyDescent="0.25">
      <c r="A185" s="117" t="s">
        <v>1110</v>
      </c>
      <c r="B185" s="110">
        <v>42953</v>
      </c>
      <c r="C185" s="111" t="str">
        <f>IF(tblPlanoEstudos[[#This Row],[Data]]=B184,"",WEEKDAY(B185))</f>
        <v/>
      </c>
      <c r="D185" s="111" t="str">
        <f>VLOOKUP(WEEKDAY(tblPlanoEstudos[[#This Row],[Data]]),Parametros!$H$9:$I$15,2,0)</f>
        <v>domingo</v>
      </c>
      <c r="E185" s="112">
        <f>IF(G185="","",(F185-F184)/VLOOKUP(G185,Parametros!$I$2:$K$4,3,0)*4*150)</f>
        <v>0</v>
      </c>
      <c r="F185" s="132">
        <f>IF(tblPlanoEstudos[[#This Row],[Data]]=B184,F184,F184+VLOOKUP(C185,Parametros!$H$9:$M$15,6,0))</f>
        <v>0.86037735849056596</v>
      </c>
      <c r="G185" s="118" t="s">
        <v>1085</v>
      </c>
      <c r="H185" s="132" t="s">
        <v>76</v>
      </c>
      <c r="I185" s="124">
        <v>120</v>
      </c>
      <c r="J185" s="128">
        <f>tblPlanoEstudos[[#This Row],[Tempo (min)]]/60</f>
        <v>2</v>
      </c>
      <c r="K185" s="124">
        <v>20</v>
      </c>
      <c r="L185" s="132">
        <f>IF(K185="",L184,L184+K185/(150*4)*VLOOKUP(G185,Parametros!$I$2:$K$4,3,0))</f>
        <v>0.58214285714285718</v>
      </c>
      <c r="M185" s="119"/>
    </row>
    <row r="186" spans="1:13" x14ac:dyDescent="0.25">
      <c r="A186" s="117" t="s">
        <v>1110</v>
      </c>
      <c r="B186" s="110">
        <v>42956</v>
      </c>
      <c r="C186" s="111">
        <f>IF(tblPlanoEstudos[[#This Row],[Data]]=B185,"",WEEKDAY(B186))</f>
        <v>4</v>
      </c>
      <c r="D186" s="111" t="str">
        <f>VLOOKUP(WEEKDAY(tblPlanoEstudos[[#This Row],[Data]]),Parametros!$H$9:$I$15,2,0)</f>
        <v>quarta</v>
      </c>
      <c r="E186" s="112">
        <f>IF(G186="","",(F186-F185)/VLOOKUP(G186,Parametros!$I$2:$K$4,3,0)*4*150)</f>
        <v>3.9622641509433953</v>
      </c>
      <c r="F186" s="132">
        <f>IF(tblPlanoEstudos[[#This Row],[Data]]=B185,F185,F185+VLOOKUP(C186,Parametros!$H$9:$M$15,6,0))</f>
        <v>0.86415094339622633</v>
      </c>
      <c r="G186" s="118" t="s">
        <v>1084</v>
      </c>
      <c r="H186" s="114" t="s">
        <v>83</v>
      </c>
      <c r="I186" s="124">
        <v>120</v>
      </c>
      <c r="J186" s="128">
        <f>tblPlanoEstudos[[#This Row],[Tempo (min)]]/60</f>
        <v>2</v>
      </c>
      <c r="K186" s="124">
        <v>2</v>
      </c>
      <c r="L186" s="132">
        <f>IF(K186="",L185,L185+K186/(150*4)*VLOOKUP(G186,Parametros!$I$2:$K$4,3,0))</f>
        <v>0.58404761904761904</v>
      </c>
      <c r="M186" s="119"/>
    </row>
    <row r="187" spans="1:13" x14ac:dyDescent="0.25">
      <c r="A187" s="117" t="s">
        <v>1110</v>
      </c>
      <c r="B187" s="110">
        <v>42957</v>
      </c>
      <c r="C187" s="111">
        <f>IF(tblPlanoEstudos[[#This Row],[Data]]=B186,"",WEEKDAY(B187))</f>
        <v>5</v>
      </c>
      <c r="D187" s="111" t="str">
        <f>VLOOKUP(WEEKDAY(tblPlanoEstudos[[#This Row],[Data]]),Parametros!$H$9:$I$15,2,0)</f>
        <v>quinta</v>
      </c>
      <c r="E187" s="112">
        <f>IF(G187="","",(F187-F186)/VLOOKUP(G187,Parametros!$I$2:$K$4,3,0)*4*150)</f>
        <v>3.9622641509433953</v>
      </c>
      <c r="F187" s="132">
        <f>IF(tblPlanoEstudos[[#This Row],[Data]]=B186,F186,F186+VLOOKUP(C187,Parametros!$H$9:$M$15,6,0))</f>
        <v>0.86792452830188671</v>
      </c>
      <c r="G187" s="133" t="s">
        <v>1084</v>
      </c>
      <c r="H187" s="132" t="s">
        <v>61</v>
      </c>
      <c r="I187" s="124">
        <v>120</v>
      </c>
      <c r="J187" s="128">
        <f>tblPlanoEstudos[[#This Row],[Tempo (min)]]/60</f>
        <v>2</v>
      </c>
      <c r="K187" s="124">
        <v>10</v>
      </c>
      <c r="L187" s="132">
        <f>IF(K187="",L186,L186+K187/(150*4)*VLOOKUP(G187,Parametros!$I$2:$K$4,3,0))</f>
        <v>0.59357142857142853</v>
      </c>
      <c r="M187" s="119"/>
    </row>
    <row r="188" spans="1:13" x14ac:dyDescent="0.25">
      <c r="A188" s="117" t="s">
        <v>1110</v>
      </c>
      <c r="B188" s="110">
        <f>B187+1</f>
        <v>42958</v>
      </c>
      <c r="C188" s="111">
        <f>IF(tblPlanoEstudos[[#This Row],[Data]]=B187,"",WEEKDAY(B188))</f>
        <v>6</v>
      </c>
      <c r="D188" s="111" t="str">
        <f>VLOOKUP(WEEKDAY(tblPlanoEstudos[[#This Row],[Data]]),Parametros!$H$9:$I$15,2,0)</f>
        <v>sexta</v>
      </c>
      <c r="E188" s="112">
        <f>IF(G188="","",(F188-F187)/VLOOKUP(G188,Parametros!$I$2:$K$4,3,0)*4*150)</f>
        <v>7.9245283018867907</v>
      </c>
      <c r="F188" s="132">
        <f>IF(tblPlanoEstudos[[#This Row],[Data]]=B187,F187,F187+VLOOKUP(C188,Parametros!$H$9:$M$15,6,0))</f>
        <v>0.87547169811320746</v>
      </c>
      <c r="G188" s="118" t="s">
        <v>1084</v>
      </c>
      <c r="H188" s="132" t="s">
        <v>58</v>
      </c>
      <c r="I188" s="124">
        <v>120</v>
      </c>
      <c r="J188" s="128">
        <f>tblPlanoEstudos[[#This Row],[Tempo (min)]]/60</f>
        <v>2</v>
      </c>
      <c r="K188" s="124">
        <v>10.5</v>
      </c>
      <c r="L188" s="132">
        <f>IF(K188="",L187,L187+K188/(150*4)*VLOOKUP(G188,Parametros!$I$2:$K$4,3,0))</f>
        <v>0.60357142857142854</v>
      </c>
      <c r="M188" s="119"/>
    </row>
    <row r="189" spans="1:13" x14ac:dyDescent="0.25">
      <c r="A189" s="117" t="s">
        <v>1110</v>
      </c>
      <c r="B189" s="110">
        <v>42958</v>
      </c>
      <c r="C189" s="111" t="str">
        <f>IF(tblPlanoEstudos[[#This Row],[Data]]=B188,"",WEEKDAY(B189))</f>
        <v/>
      </c>
      <c r="D189" s="111" t="str">
        <f>VLOOKUP(WEEKDAY(tblPlanoEstudos[[#This Row],[Data]]),Parametros!$H$9:$I$15,2,0)</f>
        <v>sexta</v>
      </c>
      <c r="E189" s="112">
        <f>IF(G189="","",(F189-F188)/VLOOKUP(G189,Parametros!$I$2:$K$4,3,0)*4*150)</f>
        <v>0</v>
      </c>
      <c r="F189" s="132">
        <f>IF(tblPlanoEstudos[[#This Row],[Data]]=B188,F188,F188+VLOOKUP(C189,Parametros!$H$9:$M$15,6,0))</f>
        <v>0.87547169811320746</v>
      </c>
      <c r="G189" s="133" t="s">
        <v>1085</v>
      </c>
      <c r="H189" s="132" t="s">
        <v>76</v>
      </c>
      <c r="I189" s="124">
        <v>120</v>
      </c>
      <c r="J189" s="128">
        <f>tblPlanoEstudos[[#This Row],[Tempo (min)]]/60</f>
        <v>2</v>
      </c>
      <c r="K189" s="124">
        <v>20</v>
      </c>
      <c r="L189" s="132">
        <f>IF(K189="",L188,L188+K189/(150*4)*VLOOKUP(G189,Parametros!$I$2:$K$4,3,0))</f>
        <v>0.61309523809523803</v>
      </c>
      <c r="M189" s="119"/>
    </row>
    <row r="190" spans="1:13" x14ac:dyDescent="0.25">
      <c r="A190" s="117" t="s">
        <v>1110</v>
      </c>
      <c r="B190" s="110">
        <v>42959</v>
      </c>
      <c r="C190" s="111">
        <f>IF(tblPlanoEstudos[[#This Row],[Data]]=B189,"",WEEKDAY(B190))</f>
        <v>7</v>
      </c>
      <c r="D190" s="111" t="str">
        <f>VLOOKUP(WEEKDAY(tblPlanoEstudos[[#This Row],[Data]]),Parametros!$H$9:$I$15,2,0)</f>
        <v>sábado</v>
      </c>
      <c r="E190" s="112">
        <f>IF(G190="","",(F190-F189)/VLOOKUP(G190,Parametros!$I$2:$K$4,3,0)*4*150)</f>
        <v>3.9622641509433953</v>
      </c>
      <c r="F190" s="132">
        <f>IF(tblPlanoEstudos[[#This Row],[Data]]=B189,F189,F189+VLOOKUP(C190,Parametros!$H$9:$M$15,6,0))</f>
        <v>0.87924528301886784</v>
      </c>
      <c r="G190" s="133" t="s">
        <v>1084</v>
      </c>
      <c r="H190" s="132" t="s">
        <v>59</v>
      </c>
      <c r="I190" s="124">
        <v>120</v>
      </c>
      <c r="J190" s="128">
        <f>tblPlanoEstudos[[#This Row],[Tempo (min)]]/60</f>
        <v>2</v>
      </c>
      <c r="K190" s="124">
        <v>21</v>
      </c>
      <c r="L190" s="132">
        <f>IF(K190="",L189,L189+K190/(150*4)*VLOOKUP(G190,Parametros!$I$2:$K$4,3,0))</f>
        <v>0.63309523809523804</v>
      </c>
      <c r="M190" s="119"/>
    </row>
    <row r="191" spans="1:13" x14ac:dyDescent="0.25">
      <c r="A191" s="117" t="s">
        <v>1110</v>
      </c>
      <c r="B191" s="110">
        <v>42959</v>
      </c>
      <c r="C191" s="111" t="str">
        <f>IF(tblPlanoEstudos[[#This Row],[Data]]=B190,"",WEEKDAY(B191))</f>
        <v/>
      </c>
      <c r="D191" s="111" t="str">
        <f>VLOOKUP(WEEKDAY(tblPlanoEstudos[[#This Row],[Data]]),Parametros!$H$9:$I$15,2,0)</f>
        <v>sábado</v>
      </c>
      <c r="E191" s="112">
        <f>IF(G191="","",(F191-F190)/VLOOKUP(G191,Parametros!$I$2:$K$4,3,0)*4*150)</f>
        <v>0</v>
      </c>
      <c r="F191" s="132">
        <f>IF(tblPlanoEstudos[[#This Row],[Data]]=B190,F190,F190+VLOOKUP(C191,Parametros!$H$9:$M$15,6,0))</f>
        <v>0.87924528301886784</v>
      </c>
      <c r="G191" s="133" t="s">
        <v>1084</v>
      </c>
      <c r="H191" s="132" t="s">
        <v>57</v>
      </c>
      <c r="I191" s="124">
        <v>120</v>
      </c>
      <c r="J191" s="128">
        <f>tblPlanoEstudos[[#This Row],[Tempo (min)]]/60</f>
        <v>2</v>
      </c>
      <c r="K191" s="124">
        <v>11</v>
      </c>
      <c r="L191" s="132">
        <f>IF(K191="",L190,L190+K191/(150*4)*VLOOKUP(G191,Parametros!$I$2:$K$4,3,0))</f>
        <v>0.64357142857142857</v>
      </c>
      <c r="M191" s="119"/>
    </row>
    <row r="192" spans="1:13" x14ac:dyDescent="0.25">
      <c r="A192" s="117" t="s">
        <v>1110</v>
      </c>
      <c r="B192" s="110">
        <f>B190+1</f>
        <v>42960</v>
      </c>
      <c r="C192" s="111">
        <f>IF(tblPlanoEstudos[[#This Row],[Data]]=B191,"",WEEKDAY(B192))</f>
        <v>1</v>
      </c>
      <c r="D192" s="111" t="str">
        <f>VLOOKUP(WEEKDAY(tblPlanoEstudos[[#This Row],[Data]]),Parametros!$H$9:$I$15,2,0)</f>
        <v>domingo</v>
      </c>
      <c r="E192" s="112">
        <f>IF(G192="","",(F192-F191)/VLOOKUP(G192,Parametros!$I$2:$K$4,3,0)*4*150)</f>
        <v>7.9245283018867907</v>
      </c>
      <c r="F192" s="132">
        <f>IF(tblPlanoEstudos[[#This Row],[Data]]=B191,F191,F191+VLOOKUP(C192,Parametros!$H$9:$M$15,6,0))</f>
        <v>0.88301886792452822</v>
      </c>
      <c r="G192" s="118" t="s">
        <v>1085</v>
      </c>
      <c r="H192" s="132" t="s">
        <v>76</v>
      </c>
      <c r="I192" s="124">
        <v>120</v>
      </c>
      <c r="J192" s="128">
        <f>tblPlanoEstudos[[#This Row],[Tempo (min)]]/60</f>
        <v>2</v>
      </c>
      <c r="K192" s="124">
        <v>30.5</v>
      </c>
      <c r="L192" s="132">
        <f>IF(K192="",L191,L191+K192/(150*4)*VLOOKUP(G192,Parametros!$I$2:$K$4,3,0))</f>
        <v>0.65809523809523807</v>
      </c>
      <c r="M192" s="119"/>
    </row>
    <row r="193" spans="1:13" x14ac:dyDescent="0.25">
      <c r="A193" s="117" t="s">
        <v>1110</v>
      </c>
      <c r="B193" s="110">
        <v>42961</v>
      </c>
      <c r="C193" s="111">
        <f>IF(tblPlanoEstudos[[#This Row],[Data]]=B192,"",WEEKDAY(B193))</f>
        <v>2</v>
      </c>
      <c r="D193" s="111" t="str">
        <f>VLOOKUP(WEEKDAY(tblPlanoEstudos[[#This Row],[Data]]),Parametros!$H$9:$I$15,2,0)</f>
        <v>segunda</v>
      </c>
      <c r="E193" s="112">
        <f>IF(G193="","",(F193-F192)/VLOOKUP(G193,Parametros!$I$2:$K$4,3,0)*4*150)</f>
        <v>15.849056603773581</v>
      </c>
      <c r="F193" s="132">
        <f>IF(tblPlanoEstudos[[#This Row],[Data]]=B192,F192,F192+VLOOKUP(C193,Parametros!$H$9:$M$15,6,0))</f>
        <v>0.89056603773584897</v>
      </c>
      <c r="G193" s="133" t="s">
        <v>1085</v>
      </c>
      <c r="H193" s="132" t="s">
        <v>71</v>
      </c>
      <c r="I193" s="124">
        <v>60</v>
      </c>
      <c r="J193" s="128">
        <f>tblPlanoEstudos[[#This Row],[Tempo (min)]]/60</f>
        <v>1</v>
      </c>
      <c r="K193" s="124">
        <v>10.5</v>
      </c>
      <c r="L193" s="132">
        <f>IF(K193="",L192,L192+K193/(150*4)*VLOOKUP(G193,Parametros!$I$2:$K$4,3,0))</f>
        <v>0.66309523809523807</v>
      </c>
      <c r="M193" s="119"/>
    </row>
    <row r="194" spans="1:13" x14ac:dyDescent="0.25">
      <c r="A194" s="117" t="s">
        <v>1110</v>
      </c>
      <c r="B194" s="110">
        <v>42961</v>
      </c>
      <c r="C194" s="111" t="str">
        <f>IF(tblPlanoEstudos[[#This Row],[Data]]=B193,"",WEEKDAY(B194))</f>
        <v/>
      </c>
      <c r="D194" s="111" t="str">
        <f>VLOOKUP(WEEKDAY(tblPlanoEstudos[[#This Row],[Data]]),Parametros!$H$9:$I$15,2,0)</f>
        <v>segunda</v>
      </c>
      <c r="E194" s="112">
        <f>IF(G194="","",(F194-F193)/VLOOKUP(G194,Parametros!$I$2:$K$4,3,0)*4*150)</f>
        <v>0</v>
      </c>
      <c r="F194" s="132">
        <f>IF(tblPlanoEstudos[[#This Row],[Data]]=B193,F193,F193+VLOOKUP(C194,Parametros!$H$9:$M$15,6,0))</f>
        <v>0.89056603773584897</v>
      </c>
      <c r="G194" s="133" t="s">
        <v>1085</v>
      </c>
      <c r="H194" s="132" t="s">
        <v>56</v>
      </c>
      <c r="I194" s="124">
        <v>90</v>
      </c>
      <c r="J194" s="128">
        <f>tblPlanoEstudos[[#This Row],[Tempo (min)]]/60</f>
        <v>1.5</v>
      </c>
      <c r="K194" s="124">
        <v>3</v>
      </c>
      <c r="L194" s="132">
        <f>IF(K194="",L193,L193+K194/(150*4)*VLOOKUP(G194,Parametros!$I$2:$K$4,3,0))</f>
        <v>0.66452380952380952</v>
      </c>
      <c r="M194" s="119"/>
    </row>
    <row r="195" spans="1:13" x14ac:dyDescent="0.25">
      <c r="A195" s="117" t="s">
        <v>1110</v>
      </c>
      <c r="B195" s="110">
        <f>B192+1</f>
        <v>42961</v>
      </c>
      <c r="C195" s="111" t="str">
        <f>IF(tblPlanoEstudos[[#This Row],[Data]]=B194,"",WEEKDAY(B195))</f>
        <v/>
      </c>
      <c r="D195" s="111" t="str">
        <f>VLOOKUP(WEEKDAY(tblPlanoEstudos[[#This Row],[Data]]),Parametros!$H$9:$I$15,2,0)</f>
        <v>segunda</v>
      </c>
      <c r="E195" s="112">
        <f>IF(G195="","",(F195-F194)/VLOOKUP(G195,Parametros!$I$2:$K$4,3,0)*4*150)</f>
        <v>0</v>
      </c>
      <c r="F195" s="132">
        <f>IF(tblPlanoEstudos[[#This Row],[Data]]=B194,F194,F194+VLOOKUP(C195,Parametros!$H$9:$M$15,6,0))</f>
        <v>0.89056603773584897</v>
      </c>
      <c r="G195" s="118" t="s">
        <v>1085</v>
      </c>
      <c r="H195" s="114" t="s">
        <v>69</v>
      </c>
      <c r="I195" s="124">
        <v>120</v>
      </c>
      <c r="J195" s="128">
        <f>tblPlanoEstudos[[#This Row],[Tempo (min)]]/60</f>
        <v>2</v>
      </c>
      <c r="K195" s="124">
        <v>21</v>
      </c>
      <c r="L195" s="132">
        <f>IF(K195="",L194,L194+K195/(150*4)*VLOOKUP(G195,Parametros!$I$2:$K$4,3,0))</f>
        <v>0.67452380952380953</v>
      </c>
      <c r="M195" s="119"/>
    </row>
    <row r="196" spans="1:13" x14ac:dyDescent="0.25">
      <c r="A196" s="117" t="s">
        <v>1110</v>
      </c>
      <c r="B196" s="110">
        <v>42962</v>
      </c>
      <c r="C196" s="111">
        <f>IF(tblPlanoEstudos[[#This Row],[Data]]=B195,"",WEEKDAY(B196))</f>
        <v>3</v>
      </c>
      <c r="D196" s="111" t="str">
        <f>VLOOKUP(WEEKDAY(tblPlanoEstudos[[#This Row],[Data]]),Parametros!$H$9:$I$15,2,0)</f>
        <v>terça</v>
      </c>
      <c r="E196" s="112">
        <f>IF(G196="","",(F196-F195)/VLOOKUP(G196,Parametros!$I$2:$K$4,3,0)*4*150)</f>
        <v>15.849056603773581</v>
      </c>
      <c r="F196" s="132">
        <f>IF(tblPlanoEstudos[[#This Row],[Data]]=B195,F195,F195+VLOOKUP(C196,Parametros!$H$9:$M$15,6,0))</f>
        <v>0.89811320754716972</v>
      </c>
      <c r="G196" s="133" t="s">
        <v>1085</v>
      </c>
      <c r="H196" s="132" t="s">
        <v>54</v>
      </c>
      <c r="I196" s="124">
        <v>120</v>
      </c>
      <c r="J196" s="128">
        <f>tblPlanoEstudos[[#This Row],[Tempo (min)]]/60</f>
        <v>2</v>
      </c>
      <c r="K196" s="124">
        <v>27</v>
      </c>
      <c r="L196" s="132">
        <f>IF(K196="",L195,L195+K196/(150*4)*VLOOKUP(G196,Parametros!$I$2:$K$4,3,0))</f>
        <v>0.68738095238095243</v>
      </c>
      <c r="M196" s="119"/>
    </row>
    <row r="197" spans="1:13" x14ac:dyDescent="0.25">
      <c r="A197" s="117" t="s">
        <v>1110</v>
      </c>
      <c r="B197" s="110">
        <f>B196+1</f>
        <v>42963</v>
      </c>
      <c r="C197" s="111">
        <f>IF(tblPlanoEstudos[[#This Row],[Data]]=B196,"",WEEKDAY(B197))</f>
        <v>4</v>
      </c>
      <c r="D197" s="111" t="str">
        <f>VLOOKUP(WEEKDAY(tblPlanoEstudos[[#This Row],[Data]]),Parametros!$H$9:$I$15,2,0)</f>
        <v>quarta</v>
      </c>
      <c r="E197" s="112">
        <f>IF(G197="","",(F197-F196)/VLOOKUP(G197,Parametros!$I$2:$K$4,3,0)*4*150)</f>
        <v>3.9622641509433953</v>
      </c>
      <c r="F197" s="132">
        <f>IF(tblPlanoEstudos[[#This Row],[Data]]=B196,F196,F196+VLOOKUP(C197,Parametros!$H$9:$M$15,6,0))</f>
        <v>0.9018867924528301</v>
      </c>
      <c r="G197" s="133" t="s">
        <v>1084</v>
      </c>
      <c r="H197" s="132" t="s">
        <v>72</v>
      </c>
      <c r="I197" s="124">
        <v>300</v>
      </c>
      <c r="J197" s="128">
        <f>tblPlanoEstudos[[#This Row],[Tempo (min)]]/60</f>
        <v>5</v>
      </c>
      <c r="K197" s="124">
        <v>15</v>
      </c>
      <c r="L197" s="132">
        <f>IF(K197="",L196,L196+K197/(150*4)*VLOOKUP(G197,Parametros!$I$2:$K$4,3,0))</f>
        <v>0.70166666666666666</v>
      </c>
      <c r="M197" s="119"/>
    </row>
    <row r="198" spans="1:13" x14ac:dyDescent="0.25">
      <c r="A198" s="117" t="s">
        <v>1110</v>
      </c>
      <c r="B198" s="110">
        <v>42977</v>
      </c>
      <c r="C198" s="111">
        <f>IF(tblPlanoEstudos[[#This Row],[Data]]=B197,"",WEEKDAY(B198))</f>
        <v>4</v>
      </c>
      <c r="D198" s="111" t="str">
        <f>VLOOKUP(WEEKDAY(tblPlanoEstudos[[#This Row],[Data]]),Parametros!$H$9:$I$15,2,0)</f>
        <v>quarta</v>
      </c>
      <c r="E198" s="112">
        <f>IF(G198="","",(F198-F197)/VLOOKUP(G198,Parametros!$I$2:$K$4,3,0)*4*150)</f>
        <v>15.849056603773581</v>
      </c>
      <c r="F198" s="132">
        <f>IF(tblPlanoEstudos[[#This Row],[Data]]=B197,F197,F197+VLOOKUP(C198,Parametros!$H$9:$M$15,6,0))</f>
        <v>0.90566037735849048</v>
      </c>
      <c r="G198" s="118" t="s">
        <v>1086</v>
      </c>
      <c r="H198" s="114"/>
      <c r="I198" s="124">
        <v>120</v>
      </c>
      <c r="J198" s="126">
        <f>tblPlanoEstudos[[#This Row],[Tempo (min)]]/60</f>
        <v>2</v>
      </c>
      <c r="K198" s="124">
        <v>15</v>
      </c>
      <c r="L198" s="132">
        <f>IF(K198="",L197,L197+K198/(150*4)*VLOOKUP(G198,Parametros!$I$2:$K$4,3,0))</f>
        <v>0.70523809523809522</v>
      </c>
      <c r="M198" s="119" t="s">
        <v>1113</v>
      </c>
    </row>
    <row r="199" spans="1:13" x14ac:dyDescent="0.25">
      <c r="A199" s="117" t="s">
        <v>1110</v>
      </c>
      <c r="B199" s="110">
        <f>B198+1</f>
        <v>42978</v>
      </c>
      <c r="C199" s="111">
        <f>IF(tblPlanoEstudos[[#This Row],[Data]]=B198,"",WEEKDAY(B199))</f>
        <v>5</v>
      </c>
      <c r="D199" s="111" t="str">
        <f>VLOOKUP(WEEKDAY(tblPlanoEstudos[[#This Row],[Data]]),Parametros!$H$9:$I$15,2,0)</f>
        <v>quinta</v>
      </c>
      <c r="E199" s="112">
        <f>IF(G199="","",(F199-F198)/VLOOKUP(G199,Parametros!$I$2:$K$4,3,0)*4*150)</f>
        <v>15.849056603773581</v>
      </c>
      <c r="F199" s="132">
        <f>IF(tblPlanoEstudos[[#This Row],[Data]]=B198,F198,F198+VLOOKUP(C199,Parametros!$H$9:$M$15,6,0))</f>
        <v>0.90943396226415085</v>
      </c>
      <c r="G199" s="118" t="s">
        <v>1086</v>
      </c>
      <c r="H199" s="114"/>
      <c r="I199" s="124">
        <v>120</v>
      </c>
      <c r="J199" s="128">
        <f>tblPlanoEstudos[[#This Row],[Tempo (min)]]/60</f>
        <v>2</v>
      </c>
      <c r="K199" s="124">
        <v>15</v>
      </c>
      <c r="L199" s="132">
        <f>IF(K199="",L198,L198+K199/(150*4)*VLOOKUP(G199,Parametros!$I$2:$K$4,3,0))</f>
        <v>0.70880952380952378</v>
      </c>
      <c r="M199" s="119" t="s">
        <v>1114</v>
      </c>
    </row>
    <row r="200" spans="1:13" x14ac:dyDescent="0.25">
      <c r="A200" s="117" t="s">
        <v>1110</v>
      </c>
      <c r="B200" s="110">
        <f>B199+1</f>
        <v>42979</v>
      </c>
      <c r="C200" s="111">
        <f>IF(tblPlanoEstudos[[#This Row],[Data]]=B199,"",WEEKDAY(B200))</f>
        <v>6</v>
      </c>
      <c r="D200" s="111" t="str">
        <f>VLOOKUP(WEEKDAY(tblPlanoEstudos[[#This Row],[Data]]),Parametros!$H$9:$I$15,2,0)</f>
        <v>sexta</v>
      </c>
      <c r="E200" s="112">
        <f>IF(G200="","",(F200-F199)/VLOOKUP(G200,Parametros!$I$2:$K$4,3,0)*4*150)</f>
        <v>15.849056603773581</v>
      </c>
      <c r="F200" s="132">
        <f>IF(tblPlanoEstudos[[#This Row],[Data]]=B199,F199,F199+VLOOKUP(C200,Parametros!$H$9:$M$15,6,0))</f>
        <v>0.91698113207547161</v>
      </c>
      <c r="G200" s="118" t="s">
        <v>1085</v>
      </c>
      <c r="H200" s="114" t="s">
        <v>79</v>
      </c>
      <c r="I200" s="124">
        <v>120</v>
      </c>
      <c r="J200" s="128">
        <f>tblPlanoEstudos[[#This Row],[Tempo (min)]]/60</f>
        <v>2</v>
      </c>
      <c r="K200" s="124">
        <v>13.5</v>
      </c>
      <c r="L200" s="132">
        <f>IF(K200="",L199,L199+K200/(150*4)*VLOOKUP(G200,Parametros!$I$2:$K$4,3,0))</f>
        <v>0.71523809523809523</v>
      </c>
      <c r="M200" s="119"/>
    </row>
    <row r="201" spans="1:13" x14ac:dyDescent="0.25">
      <c r="A201" s="117" t="s">
        <v>1110</v>
      </c>
      <c r="B201" s="110">
        <v>42979</v>
      </c>
      <c r="C201" s="111" t="str">
        <f>IF(tblPlanoEstudos[[#This Row],[Data]]=B200,"",WEEKDAY(B201))</f>
        <v/>
      </c>
      <c r="D201" s="111" t="str">
        <f>VLOOKUP(WEEKDAY(tblPlanoEstudos[[#This Row],[Data]]),Parametros!$H$9:$I$15,2,0)</f>
        <v>sexta</v>
      </c>
      <c r="E201" s="112">
        <f>IF(G201="","",(F201-F200)/VLOOKUP(G201,Parametros!$I$2:$K$4,3,0)*4*150)</f>
        <v>0</v>
      </c>
      <c r="F201" s="132">
        <f>IF(tblPlanoEstudos[[#This Row],[Data]]=B200,F200,F200+VLOOKUP(C201,Parametros!$H$9:$M$15,6,0))</f>
        <v>0.91698113207547161</v>
      </c>
      <c r="G201" s="133" t="s">
        <v>1084</v>
      </c>
      <c r="H201" s="132" t="s">
        <v>63</v>
      </c>
      <c r="I201" s="124">
        <v>120</v>
      </c>
      <c r="J201" s="128">
        <f>tblPlanoEstudos[[#This Row],[Tempo (min)]]/60</f>
        <v>2</v>
      </c>
      <c r="K201" s="124">
        <v>5</v>
      </c>
      <c r="L201" s="132">
        <f>IF(K201="",L200,L200+K201/(150*4)*VLOOKUP(G201,Parametros!$I$2:$K$4,3,0))</f>
        <v>0.72</v>
      </c>
      <c r="M201" s="119"/>
    </row>
    <row r="202" spans="1:13" x14ac:dyDescent="0.25">
      <c r="B202" s="110">
        <v>42979</v>
      </c>
      <c r="C202" s="111" t="str">
        <f>IF(tblPlanoEstudos[[#This Row],[Data]]=B201,"",WEEKDAY(B202))</f>
        <v/>
      </c>
      <c r="D202" s="111" t="str">
        <f>VLOOKUP(WEEKDAY(tblPlanoEstudos[[#This Row],[Data]]),Parametros!$H$9:$I$15,2,0)</f>
        <v>sexta</v>
      </c>
      <c r="E202" s="112">
        <f>IF(G202="","",(F202-F201)/VLOOKUP(G202,Parametros!$I$2:$K$4,3,0)*4*150)</f>
        <v>0</v>
      </c>
      <c r="F202" s="132">
        <f>IF(tblPlanoEstudos[[#This Row],[Data]]=B201,F201,F201+VLOOKUP(C202,Parametros!$H$9:$M$15,6,0))</f>
        <v>0.91698113207547161</v>
      </c>
      <c r="G202" s="133" t="s">
        <v>1086</v>
      </c>
      <c r="H202" s="132"/>
      <c r="I202" s="124">
        <v>120</v>
      </c>
      <c r="J202" s="128">
        <f>tblPlanoEstudos[[#This Row],[Tempo (min)]]/60</f>
        <v>2</v>
      </c>
      <c r="K202" s="124">
        <v>15</v>
      </c>
      <c r="L202" s="132">
        <f>IF(K202="",L201,L201+K202/(150*4)*VLOOKUP(G202,Parametros!$I$2:$K$4,3,0))</f>
        <v>0.72357142857142853</v>
      </c>
      <c r="M202" s="119" t="s">
        <v>1115</v>
      </c>
    </row>
    <row r="203" spans="1:13" x14ac:dyDescent="0.25">
      <c r="B203" s="110">
        <v>42981</v>
      </c>
      <c r="C203" s="111">
        <f>IF(tblPlanoEstudos[[#This Row],[Data]]=B202,"",WEEKDAY(B203))</f>
        <v>1</v>
      </c>
      <c r="D203" s="111" t="str">
        <f>VLOOKUP(WEEKDAY(tblPlanoEstudos[[#This Row],[Data]]),Parametros!$H$9:$I$15,2,0)</f>
        <v>domingo</v>
      </c>
      <c r="E203" s="112">
        <f>IF(G203="","",(F203-F202)/VLOOKUP(G203,Parametros!$I$2:$K$4,3,0)*4*150)</f>
        <v>15.849056603773581</v>
      </c>
      <c r="F203" s="132">
        <f>IF(tblPlanoEstudos[[#This Row],[Data]]=B202,F202,F202+VLOOKUP(C203,Parametros!$H$9:$M$15,6,0))</f>
        <v>0.92075471698113198</v>
      </c>
      <c r="G203" s="118" t="s">
        <v>1086</v>
      </c>
      <c r="H203" s="114"/>
      <c r="I203" s="124">
        <v>120</v>
      </c>
      <c r="J203" s="128">
        <f>tblPlanoEstudos[[#This Row],[Tempo (min)]]/60</f>
        <v>2</v>
      </c>
      <c r="K203" s="124">
        <v>15</v>
      </c>
      <c r="L203" s="132">
        <f>IF(K203="",L202,L202+K203/(150*4)*VLOOKUP(G203,Parametros!$I$2:$K$4,3,0))</f>
        <v>0.72714285714285709</v>
      </c>
      <c r="M203" s="119" t="s">
        <v>1129</v>
      </c>
    </row>
    <row r="204" spans="1:13" x14ac:dyDescent="0.25">
      <c r="B204" s="110">
        <f>B203+1</f>
        <v>42982</v>
      </c>
      <c r="C204" s="111">
        <f>IF(tblPlanoEstudos[[#This Row],[Data]]=B203,"",WEEKDAY(B204))</f>
        <v>2</v>
      </c>
      <c r="D204" s="111" t="str">
        <f>VLOOKUP(WEEKDAY(tblPlanoEstudos[[#This Row],[Data]]),Parametros!$H$9:$I$15,2,0)</f>
        <v>segunda</v>
      </c>
      <c r="E204" s="112">
        <f>IF(G204="","",(F204-F203)/VLOOKUP(G204,Parametros!$I$2:$K$4,3,0)*4*150)</f>
        <v>31.698113207547163</v>
      </c>
      <c r="F204" s="132">
        <f>IF(tblPlanoEstudos[[#This Row],[Data]]=B203,F203,F203+VLOOKUP(C204,Parametros!$H$9:$M$15,6,0))</f>
        <v>0.92830188679245274</v>
      </c>
      <c r="G204" s="118" t="s">
        <v>1086</v>
      </c>
      <c r="H204" s="114"/>
      <c r="I204" s="124">
        <v>120</v>
      </c>
      <c r="J204" s="128">
        <f>tblPlanoEstudos[[#This Row],[Tempo (min)]]/60</f>
        <v>2</v>
      </c>
      <c r="K204" s="124">
        <v>15</v>
      </c>
      <c r="L204" s="132">
        <f>IF(K204="",L203,L203+K204/(150*4)*VLOOKUP(G204,Parametros!$I$2:$K$4,3,0))</f>
        <v>0.73071428571428565</v>
      </c>
      <c r="M204" s="119" t="s">
        <v>1131</v>
      </c>
    </row>
    <row r="205" spans="1:13" x14ac:dyDescent="0.25">
      <c r="B205" s="110">
        <v>42982</v>
      </c>
      <c r="C205" s="111" t="str">
        <f>IF(tblPlanoEstudos[[#This Row],[Data]]=B204,"",WEEKDAY(B205))</f>
        <v/>
      </c>
      <c r="D205" s="111" t="str">
        <f>VLOOKUP(WEEKDAY(tblPlanoEstudos[[#This Row],[Data]]),Parametros!$H$9:$I$15,2,0)</f>
        <v>segunda</v>
      </c>
      <c r="E205" s="112">
        <f>IF(G205="","",(F205-F204)/VLOOKUP(G205,Parametros!$I$2:$K$4,3,0)*4*150)</f>
        <v>0</v>
      </c>
      <c r="F205" s="132">
        <f>IF(tblPlanoEstudos[[#This Row],[Data]]=B204,F204,F204+VLOOKUP(C205,Parametros!$H$9:$M$15,6,0))</f>
        <v>0.92830188679245274</v>
      </c>
      <c r="G205" s="133" t="s">
        <v>1086</v>
      </c>
      <c r="H205" s="132"/>
      <c r="I205" s="124">
        <v>120</v>
      </c>
      <c r="J205" s="128">
        <f>tblPlanoEstudos[[#This Row],[Tempo (min)]]/60</f>
        <v>2</v>
      </c>
      <c r="K205" s="124">
        <v>15</v>
      </c>
      <c r="L205" s="132">
        <f>IF(K205="",L204,L204+K205/(150*4)*VLOOKUP(G205,Parametros!$I$2:$K$4,3,0))</f>
        <v>0.73428571428571421</v>
      </c>
      <c r="M205" s="119" t="s">
        <v>1116</v>
      </c>
    </row>
    <row r="206" spans="1:13" x14ac:dyDescent="0.25">
      <c r="B206" s="110">
        <f>B204+1</f>
        <v>42983</v>
      </c>
      <c r="C206" s="111">
        <f>IF(tblPlanoEstudos[[#This Row],[Data]]=B205,"",WEEKDAY(B206))</f>
        <v>3</v>
      </c>
      <c r="D206" s="111" t="str">
        <f>VLOOKUP(WEEKDAY(tblPlanoEstudos[[#This Row],[Data]]),Parametros!$H$9:$I$15,2,0)</f>
        <v>terça</v>
      </c>
      <c r="E206" s="112">
        <f>IF(G206="","",(F206-F205)/VLOOKUP(G206,Parametros!$I$2:$K$4,3,0)*4*150)</f>
        <v>31.698113207547163</v>
      </c>
      <c r="F206" s="132">
        <f>IF(tblPlanoEstudos[[#This Row],[Data]]=B205,F205,F205+VLOOKUP(C206,Parametros!$H$9:$M$15,6,0))</f>
        <v>0.93584905660377349</v>
      </c>
      <c r="G206" s="118" t="s">
        <v>1086</v>
      </c>
      <c r="H206" s="114"/>
      <c r="I206" s="124">
        <v>120</v>
      </c>
      <c r="J206" s="128">
        <f>tblPlanoEstudos[[#This Row],[Tempo (min)]]/60</f>
        <v>2</v>
      </c>
      <c r="K206" s="124">
        <v>15</v>
      </c>
      <c r="L206" s="132">
        <f>IF(K206="",L205,L205+K206/(150*4)*VLOOKUP(G206,Parametros!$I$2:$K$4,3,0))</f>
        <v>0.73785714285714277</v>
      </c>
      <c r="M206" s="119" t="s">
        <v>1130</v>
      </c>
    </row>
    <row r="207" spans="1:13" x14ac:dyDescent="0.25">
      <c r="B207" s="110">
        <f>B205+1</f>
        <v>42983</v>
      </c>
      <c r="C207" s="111" t="str">
        <f>IF(tblPlanoEstudos[[#This Row],[Data]]=B206,"",WEEKDAY(B207))</f>
        <v/>
      </c>
      <c r="D207" s="111" t="str">
        <f>VLOOKUP(WEEKDAY(tblPlanoEstudos[[#This Row],[Data]]),Parametros!$H$9:$I$15,2,0)</f>
        <v>terça</v>
      </c>
      <c r="E207" s="112">
        <f>IF(G207="","",(F207-F206)/VLOOKUP(G207,Parametros!$I$2:$K$4,3,0)*4*150)</f>
        <v>0</v>
      </c>
      <c r="F207" s="132">
        <f>IF(tblPlanoEstudos[[#This Row],[Data]]=B206,F206,F206+VLOOKUP(C207,Parametros!$H$9:$M$15,6,0))</f>
        <v>0.93584905660377349</v>
      </c>
      <c r="G207" s="133" t="s">
        <v>1086</v>
      </c>
      <c r="H207" s="132"/>
      <c r="I207" s="124">
        <v>120</v>
      </c>
      <c r="J207" s="128">
        <f>tblPlanoEstudos[[#This Row],[Tempo (min)]]/60</f>
        <v>2</v>
      </c>
      <c r="K207" s="124">
        <v>15</v>
      </c>
      <c r="L207" s="132">
        <f>IF(K207="",L206,L206+K207/(150*4)*VLOOKUP(G207,Parametros!$I$2:$K$4,3,0))</f>
        <v>0.74142857142857133</v>
      </c>
      <c r="M207" s="119" t="s">
        <v>1133</v>
      </c>
    </row>
    <row r="208" spans="1:13" x14ac:dyDescent="0.25">
      <c r="B208" s="110">
        <v>42983</v>
      </c>
      <c r="C208" s="111" t="str">
        <f>IF(tblPlanoEstudos[[#This Row],[Data]]=B207,"",WEEKDAY(B208))</f>
        <v/>
      </c>
      <c r="D208" s="111" t="str">
        <f>VLOOKUP(WEEKDAY(tblPlanoEstudos[[#This Row],[Data]]),Parametros!$H$9:$I$15,2,0)</f>
        <v>terça</v>
      </c>
      <c r="E208" s="112">
        <f>IF(G208="","",(F208-F207)/VLOOKUP(G208,Parametros!$I$2:$K$4,3,0)*4*150)</f>
        <v>0</v>
      </c>
      <c r="F208" s="132">
        <f>IF(tblPlanoEstudos[[#This Row],[Data]]=B207,F207,F207+VLOOKUP(C208,Parametros!$H$9:$M$15,6,0))</f>
        <v>0.93584905660377349</v>
      </c>
      <c r="G208" s="133" t="s">
        <v>1085</v>
      </c>
      <c r="H208" s="132" t="s">
        <v>56</v>
      </c>
      <c r="I208" s="134">
        <v>120</v>
      </c>
      <c r="J208" s="135">
        <f>tblPlanoEstudos[[#This Row],[Tempo (min)]]/60</f>
        <v>2</v>
      </c>
      <c r="K208" s="134">
        <v>13.5</v>
      </c>
      <c r="L208" s="132">
        <f>IF(K208="",L207,L207+K208/(150*4)*VLOOKUP(G208,Parametros!$I$2:$K$4,3,0))</f>
        <v>0.74785714285714278</v>
      </c>
      <c r="M208" s="119"/>
    </row>
    <row r="209" spans="1:13" x14ac:dyDescent="0.25">
      <c r="B209" s="110">
        <f>B206+1</f>
        <v>42984</v>
      </c>
      <c r="C209" s="111">
        <f>IF(tblPlanoEstudos[[#This Row],[Data]]=B208,"",WEEKDAY(B209))</f>
        <v>4</v>
      </c>
      <c r="D209" s="111" t="str">
        <f>VLOOKUP(WEEKDAY(tblPlanoEstudos[[#This Row],[Data]]),Parametros!$H$9:$I$15,2,0)</f>
        <v>quarta</v>
      </c>
      <c r="E209" s="112">
        <f>IF(G209="","",(F209-F208)/VLOOKUP(G209,Parametros!$I$2:$K$4,3,0)*4*150)</f>
        <v>15.849056603773581</v>
      </c>
      <c r="F209" s="132">
        <f>IF(tblPlanoEstudos[[#This Row],[Data]]=B208,F208,F208+VLOOKUP(C209,Parametros!$H$9:$M$15,6,0))</f>
        <v>0.93962264150943386</v>
      </c>
      <c r="G209" s="118" t="s">
        <v>1086</v>
      </c>
      <c r="H209" s="114"/>
      <c r="I209" s="124">
        <v>120</v>
      </c>
      <c r="J209" s="128">
        <f>tblPlanoEstudos[[#This Row],[Tempo (min)]]/60</f>
        <v>2</v>
      </c>
      <c r="K209" s="124">
        <v>15</v>
      </c>
      <c r="L209" s="132">
        <f>IF(K209="",L208,L208+K209/(150*4)*VLOOKUP(G209,Parametros!$I$2:$K$4,3,0))</f>
        <v>0.75142857142857133</v>
      </c>
      <c r="M209" s="119" t="s">
        <v>1132</v>
      </c>
    </row>
    <row r="210" spans="1:13" x14ac:dyDescent="0.25">
      <c r="B210" s="110">
        <f>B207+1</f>
        <v>42984</v>
      </c>
      <c r="C210" s="111" t="str">
        <f>IF(tblPlanoEstudos[[#This Row],[Data]]=B209,"",WEEKDAY(B210))</f>
        <v/>
      </c>
      <c r="D210" s="111" t="str">
        <f>VLOOKUP(WEEKDAY(tblPlanoEstudos[[#This Row],[Data]]),Parametros!$H$9:$I$15,2,0)</f>
        <v>quarta</v>
      </c>
      <c r="E210" s="112">
        <f>IF(G210="","",(F210-F209)/VLOOKUP(G210,Parametros!$I$2:$K$4,3,0)*4*150)</f>
        <v>0</v>
      </c>
      <c r="F210" s="132">
        <f>IF(tblPlanoEstudos[[#This Row],[Data]]=B209,F209,F209+VLOOKUP(C210,Parametros!$H$9:$M$15,6,0))</f>
        <v>0.93962264150943386</v>
      </c>
      <c r="G210" s="133" t="s">
        <v>1086</v>
      </c>
      <c r="H210" s="132"/>
      <c r="I210" s="124">
        <v>120</v>
      </c>
      <c r="J210" s="128">
        <f>tblPlanoEstudos[[#This Row],[Tempo (min)]]/60</f>
        <v>2</v>
      </c>
      <c r="K210" s="124">
        <v>15</v>
      </c>
      <c r="L210" s="132">
        <f>IF(K210="",L209,L209+K210/(150*4)*VLOOKUP(G210,Parametros!$I$2:$K$4,3,0))</f>
        <v>0.75499999999999989</v>
      </c>
      <c r="M210" s="119" t="s">
        <v>1135</v>
      </c>
    </row>
    <row r="211" spans="1:13" s="131" customFormat="1" x14ac:dyDescent="0.25">
      <c r="A211" s="12"/>
      <c r="B211" s="110">
        <f>B209+1</f>
        <v>42985</v>
      </c>
      <c r="C211" s="111">
        <f>IF(tblPlanoEstudos[[#This Row],[Data]]=B210,"",WEEKDAY(B211))</f>
        <v>5</v>
      </c>
      <c r="D211" s="111" t="str">
        <f>VLOOKUP(WEEKDAY(tblPlanoEstudos[[#This Row],[Data]]),Parametros!$H$9:$I$15,2,0)</f>
        <v>quinta</v>
      </c>
      <c r="E211" s="112">
        <f>IF(G211="","",(F211-F210)/VLOOKUP(G211,Parametros!$I$2:$K$4,3,0)*4*150)</f>
        <v>15.849056603773581</v>
      </c>
      <c r="F211" s="132">
        <f>IF(tblPlanoEstudos[[#This Row],[Data]]=B210,F210,F210+VLOOKUP(C211,Parametros!$H$9:$M$15,6,0))</f>
        <v>0.94339622641509424</v>
      </c>
      <c r="G211" s="118" t="s">
        <v>1086</v>
      </c>
      <c r="H211" s="114"/>
      <c r="I211" s="124">
        <v>120</v>
      </c>
      <c r="J211" s="128">
        <f>tblPlanoEstudos[[#This Row],[Tempo (min)]]/60</f>
        <v>2</v>
      </c>
      <c r="K211" s="124">
        <v>15</v>
      </c>
      <c r="L211" s="132">
        <f>IF(K211="",L210,L210+K211/(150*4)*VLOOKUP(G211,Parametros!$I$2:$K$4,3,0))</f>
        <v>0.75857142857142845</v>
      </c>
      <c r="M211" s="119" t="s">
        <v>1134</v>
      </c>
    </row>
    <row r="212" spans="1:13" x14ac:dyDescent="0.25">
      <c r="B212" s="110">
        <f>B211+1</f>
        <v>42986</v>
      </c>
      <c r="C212" s="111">
        <f>IF(tblPlanoEstudos[[#This Row],[Data]]=B211,"",WEEKDAY(B212))</f>
        <v>6</v>
      </c>
      <c r="D212" s="111" t="str">
        <f>VLOOKUP(WEEKDAY(tblPlanoEstudos[[#This Row],[Data]]),Parametros!$H$9:$I$15,2,0)</f>
        <v>sexta</v>
      </c>
      <c r="E212" s="112">
        <f>IF(G212="","",(F212-F211)/VLOOKUP(G212,Parametros!$I$2:$K$4,3,0)*4*150)</f>
        <v>31.698113207547163</v>
      </c>
      <c r="F212" s="132">
        <f>IF(tblPlanoEstudos[[#This Row],[Data]]=B211,F211,F211+VLOOKUP(C212,Parametros!$H$9:$M$15,6,0))</f>
        <v>0.95094339622641499</v>
      </c>
      <c r="G212" s="118" t="s">
        <v>1086</v>
      </c>
      <c r="H212" s="114"/>
      <c r="I212" s="124">
        <v>120</v>
      </c>
      <c r="J212" s="128">
        <f>tblPlanoEstudos[[#This Row],[Tempo (min)]]/60</f>
        <v>2</v>
      </c>
      <c r="K212" s="124">
        <v>15</v>
      </c>
      <c r="L212" s="132">
        <f>IF(K212="",L211,L211+K212/(150*4)*VLOOKUP(G212,Parametros!$I$2:$K$4,3,0))</f>
        <v>0.76214285714285701</v>
      </c>
      <c r="M212" s="119" t="s">
        <v>1117</v>
      </c>
    </row>
    <row r="213" spans="1:13" x14ac:dyDescent="0.25">
      <c r="B213" s="110">
        <v>42986</v>
      </c>
      <c r="C213" s="111" t="str">
        <f>IF(tblPlanoEstudos[[#This Row],[Data]]=B212,"",WEEKDAY(B213))</f>
        <v/>
      </c>
      <c r="D213" s="111" t="str">
        <f>VLOOKUP(WEEKDAY(tblPlanoEstudos[[#This Row],[Data]]),Parametros!$H$9:$I$15,2,0)</f>
        <v>sexta</v>
      </c>
      <c r="E213" s="112">
        <f>IF(G213="","",(F213-F212)/VLOOKUP(G213,Parametros!$I$2:$K$4,3,0)*4*150)</f>
        <v>0</v>
      </c>
      <c r="F213" s="132">
        <f>IF(tblPlanoEstudos[[#This Row],[Data]]=B212,F212,F212+VLOOKUP(C213,Parametros!$H$9:$M$15,6,0))</f>
        <v>0.95094339622641499</v>
      </c>
      <c r="G213" s="133" t="s">
        <v>1086</v>
      </c>
      <c r="H213" s="132"/>
      <c r="I213" s="124">
        <v>120</v>
      </c>
      <c r="J213" s="128">
        <f>tblPlanoEstudos[[#This Row],[Tempo (min)]]/60</f>
        <v>2</v>
      </c>
      <c r="K213" s="124">
        <v>15</v>
      </c>
      <c r="L213" s="132">
        <f>IF(K213="",L212,L212+K213/(150*4)*VLOOKUP(G213,Parametros!$I$2:$K$4,3,0))</f>
        <v>0.76571428571428557</v>
      </c>
      <c r="M213" s="119" t="s">
        <v>1143</v>
      </c>
    </row>
    <row r="214" spans="1:13" x14ac:dyDescent="0.25">
      <c r="B214" s="110">
        <f>B212+1</f>
        <v>42987</v>
      </c>
      <c r="C214" s="111">
        <f>IF(tblPlanoEstudos[[#This Row],[Data]]=B213,"",WEEKDAY(B214))</f>
        <v>7</v>
      </c>
      <c r="D214" s="111" t="str">
        <f>VLOOKUP(WEEKDAY(tblPlanoEstudos[[#This Row],[Data]]),Parametros!$H$9:$I$15,2,0)</f>
        <v>sábado</v>
      </c>
      <c r="E214" s="112">
        <f>IF(G214="","",(F214-F213)/VLOOKUP(G214,Parametros!$I$2:$K$4,3,0)*4*150)</f>
        <v>15.849056603773581</v>
      </c>
      <c r="F214" s="132">
        <f>IF(tblPlanoEstudos[[#This Row],[Data]]=B213,F213,F213+VLOOKUP(C214,Parametros!$H$9:$M$15,6,0))</f>
        <v>0.95471698113207537</v>
      </c>
      <c r="G214" s="118" t="s">
        <v>1086</v>
      </c>
      <c r="H214" s="114"/>
      <c r="I214" s="124">
        <v>120</v>
      </c>
      <c r="J214" s="128">
        <f>tblPlanoEstudos[[#This Row],[Tempo (min)]]/60</f>
        <v>2</v>
      </c>
      <c r="K214" s="124">
        <v>15</v>
      </c>
      <c r="L214" s="132">
        <f>IF(K214="",L213,L213+K214/(150*4)*VLOOKUP(G214,Parametros!$I$2:$K$4,3,0))</f>
        <v>0.76928571428571413</v>
      </c>
      <c r="M214" s="119" t="s">
        <v>1118</v>
      </c>
    </row>
    <row r="215" spans="1:13" x14ac:dyDescent="0.25">
      <c r="B215" s="110">
        <v>42989</v>
      </c>
      <c r="C215" s="111">
        <f>IF(tblPlanoEstudos[[#This Row],[Data]]=B214,"",WEEKDAY(B215))</f>
        <v>2</v>
      </c>
      <c r="D215" s="111" t="str">
        <f>VLOOKUP(WEEKDAY(tblPlanoEstudos[[#This Row],[Data]]),Parametros!$H$9:$I$15,2,0)</f>
        <v>segunda</v>
      </c>
      <c r="E215" s="112">
        <f>IF(G215="","",(F215-F214)/VLOOKUP(G215,Parametros!$I$2:$K$4,3,0)*4*150)</f>
        <v>31.698113207547163</v>
      </c>
      <c r="F215" s="132">
        <f>IF(tblPlanoEstudos[[#This Row],[Data]]=B214,F214,F214+VLOOKUP(C215,Parametros!$H$9:$M$15,6,0))</f>
        <v>0.96226415094339612</v>
      </c>
      <c r="G215" s="133" t="s">
        <v>1086</v>
      </c>
      <c r="H215" s="114"/>
      <c r="I215" s="124">
        <v>120</v>
      </c>
      <c r="J215" s="128">
        <f>tblPlanoEstudos[[#This Row],[Tempo (min)]]/60</f>
        <v>2</v>
      </c>
      <c r="K215" s="124">
        <v>15</v>
      </c>
      <c r="L215" s="132">
        <f>IF(K215="",L214,L214+K215/(150*4)*VLOOKUP(G215,Parametros!$I$2:$K$4,3,0))</f>
        <v>0.77285714285714269</v>
      </c>
      <c r="M215" s="119" t="s">
        <v>1144</v>
      </c>
    </row>
    <row r="216" spans="1:13" x14ac:dyDescent="0.25">
      <c r="B216" s="110">
        <v>42989</v>
      </c>
      <c r="C216" s="111" t="str">
        <f>IF(tblPlanoEstudos[[#This Row],[Data]]=B215,"",WEEKDAY(B216))</f>
        <v/>
      </c>
      <c r="D216" s="111" t="str">
        <f>VLOOKUP(WEEKDAY(tblPlanoEstudos[[#This Row],[Data]]),Parametros!$H$9:$I$15,2,0)</f>
        <v>segunda</v>
      </c>
      <c r="E216" s="112">
        <f>IF(G216="","",(F216-F215)/VLOOKUP(G216,Parametros!$I$2:$K$4,3,0)*4*150)</f>
        <v>0</v>
      </c>
      <c r="F216" s="132">
        <f>IF(tblPlanoEstudos[[#This Row],[Data]]=B215,F215,F215+VLOOKUP(C216,Parametros!$H$9:$M$15,6,0))</f>
        <v>0.96226415094339612</v>
      </c>
      <c r="G216" s="133" t="s">
        <v>1086</v>
      </c>
      <c r="H216" s="132"/>
      <c r="I216" s="124">
        <v>120</v>
      </c>
      <c r="J216" s="128">
        <f>tblPlanoEstudos[[#This Row],[Tempo (min)]]/60</f>
        <v>2</v>
      </c>
      <c r="K216" s="124">
        <v>15</v>
      </c>
      <c r="L216" s="132">
        <f>IF(K216="",L215,L215+K216/(150*4)*VLOOKUP(G216,Parametros!$I$2:$K$4,3,0))</f>
        <v>0.77642857142857125</v>
      </c>
      <c r="M216" s="119" t="s">
        <v>1136</v>
      </c>
    </row>
    <row r="217" spans="1:13" x14ac:dyDescent="0.25">
      <c r="B217" s="110">
        <v>42989</v>
      </c>
      <c r="C217" s="111" t="str">
        <f>IF(tblPlanoEstudos[[#This Row],[Data]]=B216,"",WEEKDAY(B217))</f>
        <v/>
      </c>
      <c r="D217" s="111" t="str">
        <f>VLOOKUP(WEEKDAY(tblPlanoEstudos[[#This Row],[Data]]),Parametros!$H$9:$I$15,2,0)</f>
        <v>segunda</v>
      </c>
      <c r="E217" s="112">
        <f>IF(G217="","",(F217-F216)/VLOOKUP(G217,Parametros!$I$2:$K$4,3,0)*4*150)</f>
        <v>0</v>
      </c>
      <c r="F217" s="132">
        <f>IF(tblPlanoEstudos[[#This Row],[Data]]=B216,F216,F216+VLOOKUP(C217,Parametros!$H$9:$M$15,6,0))</f>
        <v>0.96226415094339612</v>
      </c>
      <c r="G217" s="133" t="s">
        <v>1086</v>
      </c>
      <c r="H217" s="132"/>
      <c r="I217" s="124">
        <v>120</v>
      </c>
      <c r="J217" s="128">
        <f>tblPlanoEstudos[[#This Row],[Tempo (min)]]/60</f>
        <v>2</v>
      </c>
      <c r="K217" s="124">
        <v>15</v>
      </c>
      <c r="L217" s="132">
        <f>IF(K217="",L216,L216+K217/(150*4)*VLOOKUP(G217,Parametros!$I$2:$K$4,3,0))</f>
        <v>0.7799999999999998</v>
      </c>
      <c r="M217" s="119" t="s">
        <v>1145</v>
      </c>
    </row>
    <row r="218" spans="1:13" x14ac:dyDescent="0.25">
      <c r="B218" s="110">
        <v>42990</v>
      </c>
      <c r="C218" s="111">
        <f>IF(tblPlanoEstudos[[#This Row],[Data]]=B217,"",WEEKDAY(B218))</f>
        <v>3</v>
      </c>
      <c r="D218" s="111" t="str">
        <f>VLOOKUP(WEEKDAY(tblPlanoEstudos[[#This Row],[Data]]),Parametros!$H$9:$I$15,2,0)</f>
        <v>terça</v>
      </c>
      <c r="E218" s="112">
        <f>IF(G218="","",(F218-F217)/VLOOKUP(G218,Parametros!$I$2:$K$4,3,0)*4*150)</f>
        <v>31.698113207547163</v>
      </c>
      <c r="F218" s="132">
        <f>IF(tblPlanoEstudos[[#This Row],[Data]]=B217,F217,F217+VLOOKUP(C218,Parametros!$H$9:$M$15,6,0))</f>
        <v>0.96981132075471688</v>
      </c>
      <c r="G218" s="133" t="s">
        <v>1086</v>
      </c>
      <c r="H218" s="132"/>
      <c r="I218" s="124">
        <v>120</v>
      </c>
      <c r="J218" s="128">
        <f>tblPlanoEstudos[[#This Row],[Tempo (min)]]/60</f>
        <v>2</v>
      </c>
      <c r="K218" s="124">
        <v>15</v>
      </c>
      <c r="L218" s="132">
        <f>IF(K218="",L217,L217+K218/(150*4)*VLOOKUP(G218,Parametros!$I$2:$K$4,3,0))</f>
        <v>0.78357142857142836</v>
      </c>
      <c r="M218" s="119" t="s">
        <v>1121</v>
      </c>
    </row>
    <row r="219" spans="1:13" x14ac:dyDescent="0.25">
      <c r="B219" s="110">
        <v>42990</v>
      </c>
      <c r="C219" s="111" t="str">
        <f>IF(tblPlanoEstudos[[#This Row],[Data]]=B218,"",WEEKDAY(B219))</f>
        <v/>
      </c>
      <c r="D219" s="111" t="str">
        <f>VLOOKUP(WEEKDAY(tblPlanoEstudos[[#This Row],[Data]]),Parametros!$H$9:$I$15,2,0)</f>
        <v>terça</v>
      </c>
      <c r="E219" s="112">
        <f>IF(G219="","",(F219-F218)/VLOOKUP(G219,Parametros!$I$2:$K$4,3,0)*4*150)</f>
        <v>0</v>
      </c>
      <c r="F219" s="132">
        <f>IF(tblPlanoEstudos[[#This Row],[Data]]=B218,F218,F218+VLOOKUP(C219,Parametros!$H$9:$M$15,6,0))</f>
        <v>0.96981132075471688</v>
      </c>
      <c r="G219" s="133" t="s">
        <v>1086</v>
      </c>
      <c r="H219" s="132"/>
      <c r="I219" s="124">
        <v>120</v>
      </c>
      <c r="J219" s="128">
        <f>tblPlanoEstudos[[#This Row],[Tempo (min)]]/60</f>
        <v>2</v>
      </c>
      <c r="K219" s="124">
        <v>15</v>
      </c>
      <c r="L219" s="132">
        <f>IF(K219="",L218,L218+K219/(150*4)*VLOOKUP(G219,Parametros!$I$2:$K$4,3,0))</f>
        <v>0.78714285714285692</v>
      </c>
      <c r="M219" s="119" t="s">
        <v>1119</v>
      </c>
    </row>
    <row r="220" spans="1:13" x14ac:dyDescent="0.25">
      <c r="B220" s="110">
        <v>42994</v>
      </c>
      <c r="C220" s="111">
        <f>IF(tblPlanoEstudos[[#This Row],[Data]]=B219,"",WEEKDAY(B220))</f>
        <v>7</v>
      </c>
      <c r="D220" s="111" t="str">
        <f>VLOOKUP(WEEKDAY(tblPlanoEstudos[[#This Row],[Data]]),Parametros!$H$9:$I$15,2,0)</f>
        <v>sábado</v>
      </c>
      <c r="E220" s="112">
        <f>IF(G220="","",(F220-F219)/VLOOKUP(G220,Parametros!$I$2:$K$4,3,0)*4*150)</f>
        <v>15.849056603773581</v>
      </c>
      <c r="F220" s="132">
        <f>IF(tblPlanoEstudos[[#This Row],[Data]]=B219,F219,F219+VLOOKUP(C220,Parametros!$H$9:$M$15,6,0))</f>
        <v>0.97358490566037725</v>
      </c>
      <c r="G220" s="133" t="s">
        <v>1086</v>
      </c>
      <c r="H220" s="116"/>
      <c r="I220" s="124">
        <v>120</v>
      </c>
      <c r="J220" s="128">
        <f>tblPlanoEstudos[[#This Row],[Tempo (min)]]/60</f>
        <v>2</v>
      </c>
      <c r="K220" s="124">
        <v>15</v>
      </c>
      <c r="L220" s="132">
        <f>IF(K220="",L219,L219+K220/(150*4)*VLOOKUP(G220,Parametros!$I$2:$K$4,3,0))</f>
        <v>0.79071428571428548</v>
      </c>
      <c r="M220" s="120" t="s">
        <v>1139</v>
      </c>
    </row>
    <row r="221" spans="1:13" x14ac:dyDescent="0.25">
      <c r="B221" s="110">
        <v>42994</v>
      </c>
      <c r="C221" s="111" t="str">
        <f>IF(tblPlanoEstudos[[#This Row],[Data]]=B220,"",WEEKDAY(B221))</f>
        <v/>
      </c>
      <c r="D221" s="111" t="str">
        <f>VLOOKUP(WEEKDAY(tblPlanoEstudos[[#This Row],[Data]]),Parametros!$H$9:$I$15,2,0)</f>
        <v>sábado</v>
      </c>
      <c r="E221" s="112">
        <f>IF(G221="","",(F221-F220)/VLOOKUP(G221,Parametros!$I$2:$K$4,3,0)*4*150)</f>
        <v>0</v>
      </c>
      <c r="F221" s="132">
        <f>IF(tblPlanoEstudos[[#This Row],[Data]]=B220,F220,F220+VLOOKUP(C221,Parametros!$H$9:$M$15,6,0))</f>
        <v>0.97358490566037725</v>
      </c>
      <c r="G221" s="133" t="s">
        <v>1086</v>
      </c>
      <c r="H221" s="116"/>
      <c r="I221" s="124">
        <v>120</v>
      </c>
      <c r="J221" s="128">
        <f>tblPlanoEstudos[[#This Row],[Tempo (min)]]/60</f>
        <v>2</v>
      </c>
      <c r="K221" s="124">
        <v>15</v>
      </c>
      <c r="L221" s="132">
        <f>IF(K221="",L220,L220+K221/(150*4)*VLOOKUP(G221,Parametros!$I$2:$K$4,3,0))</f>
        <v>0.79428571428571404</v>
      </c>
      <c r="M221" s="120" t="s">
        <v>1141</v>
      </c>
    </row>
    <row r="222" spans="1:13" x14ac:dyDescent="0.25">
      <c r="B222" s="110">
        <v>42994</v>
      </c>
      <c r="C222" s="111" t="str">
        <f>IF(tblPlanoEstudos[[#This Row],[Data]]=B221,"",WEEKDAY(B222))</f>
        <v/>
      </c>
      <c r="D222" s="136" t="str">
        <f>VLOOKUP(WEEKDAY(tblPlanoEstudos[[#This Row],[Data]]),Parametros!$H$9:$I$15,2,0)</f>
        <v>sábado</v>
      </c>
      <c r="E222" s="112">
        <f>IF(G222="","",(F222-F221)/VLOOKUP(G222,Parametros!$I$2:$K$4,3,0)*4*150)</f>
        <v>0</v>
      </c>
      <c r="F222" s="132">
        <f>IF(tblPlanoEstudos[[#This Row],[Data]]=B221,F221,F221+VLOOKUP(C222,Parametros!$H$9:$M$15,6,0))</f>
        <v>0.97358490566037725</v>
      </c>
      <c r="G222" s="133" t="s">
        <v>1086</v>
      </c>
      <c r="H222" s="132"/>
      <c r="I222" s="124">
        <v>120</v>
      </c>
      <c r="J222" s="128">
        <f>tblPlanoEstudos[[#This Row],[Tempo (min)]]/60</f>
        <v>2</v>
      </c>
      <c r="K222" s="124">
        <v>15</v>
      </c>
      <c r="L222" s="132">
        <f>IF(K222="",L221,L221+K222/(150*4)*VLOOKUP(G222,Parametros!$I$2:$K$4,3,0))</f>
        <v>0.7978571428571426</v>
      </c>
      <c r="M222" s="120" t="s">
        <v>1125</v>
      </c>
    </row>
    <row r="223" spans="1:13" x14ac:dyDescent="0.25">
      <c r="B223" s="110">
        <v>42994</v>
      </c>
      <c r="C223" s="111" t="str">
        <f>IF(tblPlanoEstudos[[#This Row],[Data]]=B222,"",WEEKDAY(B223))</f>
        <v/>
      </c>
      <c r="D223" s="136" t="str">
        <f>VLOOKUP(WEEKDAY(tblPlanoEstudos[[#This Row],[Data]]),Parametros!$H$9:$I$15,2,0)</f>
        <v>sábado</v>
      </c>
      <c r="E223" s="112">
        <f>IF(G223="","",(F223-F222)/VLOOKUP(G223,Parametros!$I$2:$K$4,3,0)*4*150)</f>
        <v>0</v>
      </c>
      <c r="F223" s="132">
        <f>IF(tblPlanoEstudos[[#This Row],[Data]]=B222,F222,F222+VLOOKUP(C223,Parametros!$H$9:$M$15,6,0))</f>
        <v>0.97358490566037725</v>
      </c>
      <c r="G223" s="133" t="s">
        <v>1086</v>
      </c>
      <c r="H223" s="132"/>
      <c r="I223" s="124">
        <v>120</v>
      </c>
      <c r="J223" s="128">
        <f>tblPlanoEstudos[[#This Row],[Tempo (min)]]/60</f>
        <v>2</v>
      </c>
      <c r="K223" s="124">
        <v>15</v>
      </c>
      <c r="L223" s="132">
        <f>IF(K223="",L222,L222+K223/(150*4)*VLOOKUP(G223,Parametros!$I$2:$K$4,3,0))</f>
        <v>0.80142857142857116</v>
      </c>
      <c r="M223" s="120" t="s">
        <v>1127</v>
      </c>
    </row>
    <row r="224" spans="1:13" x14ac:dyDescent="0.25">
      <c r="B224" s="110">
        <v>42995</v>
      </c>
      <c r="C224" s="111">
        <f>IF(tblPlanoEstudos[[#This Row],[Data]]=B223,"",WEEKDAY(B224))</f>
        <v>1</v>
      </c>
      <c r="D224" s="136" t="str">
        <f>VLOOKUP(WEEKDAY(tblPlanoEstudos[[#This Row],[Data]]),Parametros!$H$9:$I$15,2,0)</f>
        <v>domingo</v>
      </c>
      <c r="E224" s="112">
        <f>IF(G224="","",(F224-F223)/VLOOKUP(G224,Parametros!$I$2:$K$4,3,0)*4*150)</f>
        <v>15.849056603773581</v>
      </c>
      <c r="F224" s="132">
        <f>IF(tblPlanoEstudos[[#This Row],[Data]]=B223,F223,F223+VLOOKUP(C224,Parametros!$H$9:$M$15,6,0))</f>
        <v>0.97735849056603763</v>
      </c>
      <c r="G224" s="133" t="s">
        <v>1086</v>
      </c>
      <c r="H224" s="132"/>
      <c r="I224" s="134">
        <v>120</v>
      </c>
      <c r="J224" s="135">
        <f>tblPlanoEstudos[[#This Row],[Tempo (min)]]/60</f>
        <v>2</v>
      </c>
      <c r="K224" s="134">
        <v>15</v>
      </c>
      <c r="L224" s="132">
        <f>IF(K224="",L223,L223+K224/(150*4)*VLOOKUP(G224,Parametros!$I$2:$K$4,3,0))</f>
        <v>0.80499999999999972</v>
      </c>
      <c r="M224" s="120" t="s">
        <v>1124</v>
      </c>
    </row>
    <row r="225" spans="1:13" x14ac:dyDescent="0.25">
      <c r="B225" s="110">
        <v>42995</v>
      </c>
      <c r="C225" s="111" t="str">
        <f>IF(tblPlanoEstudos[[#This Row],[Data]]=B224,"",WEEKDAY(B225))</f>
        <v/>
      </c>
      <c r="D225" s="136" t="str">
        <f>VLOOKUP(WEEKDAY(tblPlanoEstudos[[#This Row],[Data]]),Parametros!$H$9:$I$15,2,0)</f>
        <v>domingo</v>
      </c>
      <c r="E225" s="112">
        <f>IF(G225="","",(F225-F224)/VLOOKUP(G225,Parametros!$I$2:$K$4,3,0)*4*150)</f>
        <v>0</v>
      </c>
      <c r="F225" s="132">
        <f>IF(tblPlanoEstudos[[#This Row],[Data]]=B224,F224,F224+VLOOKUP(C225,Parametros!$H$9:$M$15,6,0))</f>
        <v>0.97735849056603763</v>
      </c>
      <c r="G225" s="133" t="s">
        <v>1086</v>
      </c>
      <c r="H225" s="132"/>
      <c r="I225" s="134">
        <v>120</v>
      </c>
      <c r="J225" s="135">
        <f>tblPlanoEstudos[[#This Row],[Tempo (min)]]/60</f>
        <v>2</v>
      </c>
      <c r="K225" s="134">
        <v>15</v>
      </c>
      <c r="L225" s="132">
        <f>IF(K225="",L224,L224+K225/(150*4)*VLOOKUP(G225,Parametros!$I$2:$K$4,3,0))</f>
        <v>0.80857142857142827</v>
      </c>
      <c r="M225" s="120" t="s">
        <v>1122</v>
      </c>
    </row>
    <row r="226" spans="1:13" x14ac:dyDescent="0.25">
      <c r="B226" s="110">
        <v>42995</v>
      </c>
      <c r="C226" s="111" t="str">
        <f>IF(tblPlanoEstudos[[#This Row],[Data]]=B225,"",WEEKDAY(B226))</f>
        <v/>
      </c>
      <c r="D226" s="136" t="str">
        <f>VLOOKUP(WEEKDAY(tblPlanoEstudos[[#This Row],[Data]]),Parametros!$H$9:$I$15,2,0)</f>
        <v>domingo</v>
      </c>
      <c r="E226" s="112">
        <f>IF(G226="","",(F226-F225)/VLOOKUP(G226,Parametros!$I$2:$K$4,3,0)*4*150)</f>
        <v>0</v>
      </c>
      <c r="F226" s="132">
        <f>IF(tblPlanoEstudos[[#This Row],[Data]]=B225,F225,F225+VLOOKUP(C226,Parametros!$H$9:$M$15,6,0))</f>
        <v>0.97735849056603763</v>
      </c>
      <c r="G226" s="133" t="s">
        <v>1086</v>
      </c>
      <c r="H226" s="132"/>
      <c r="I226" s="134">
        <v>120</v>
      </c>
      <c r="J226" s="135">
        <f>tblPlanoEstudos[[#This Row],[Tempo (min)]]/60</f>
        <v>2</v>
      </c>
      <c r="K226" s="134">
        <v>15</v>
      </c>
      <c r="L226" s="132">
        <f>IF(K226="",L225,L225+K226/(150*4)*VLOOKUP(G226,Parametros!$I$2:$K$4,3,0))</f>
        <v>0.81214285714285683</v>
      </c>
      <c r="M226" s="120" t="s">
        <v>1137</v>
      </c>
    </row>
    <row r="227" spans="1:13" x14ac:dyDescent="0.25">
      <c r="B227" s="110">
        <f>B224+1</f>
        <v>42996</v>
      </c>
      <c r="C227" s="111">
        <f>IF(tblPlanoEstudos[[#This Row],[Data]]=B226,"",WEEKDAY(B227))</f>
        <v>2</v>
      </c>
      <c r="D227" s="136" t="str">
        <f>VLOOKUP(WEEKDAY(tblPlanoEstudos[[#This Row],[Data]]),Parametros!$H$9:$I$15,2,0)</f>
        <v>segunda</v>
      </c>
      <c r="E227" s="112">
        <f>IF(G227="","",(F227-F226)/VLOOKUP(G227,Parametros!$I$2:$K$4,3,0)*4*150)</f>
        <v>31.698113207547163</v>
      </c>
      <c r="F227" s="132">
        <f>IF(tblPlanoEstudos[[#This Row],[Data]]=B226,F226,F226+VLOOKUP(C227,Parametros!$H$9:$M$15,6,0))</f>
        <v>0.98490566037735838</v>
      </c>
      <c r="G227" s="133" t="s">
        <v>1086</v>
      </c>
      <c r="H227" s="132"/>
      <c r="I227" s="124">
        <v>120</v>
      </c>
      <c r="J227" s="128">
        <f>tblPlanoEstudos[[#This Row],[Tempo (min)]]/60</f>
        <v>2</v>
      </c>
      <c r="K227" s="124">
        <v>15</v>
      </c>
      <c r="L227" s="132">
        <f>IF(K227="",L226,L226+K227/(150*4)*VLOOKUP(G227,Parametros!$I$2:$K$4,3,0))</f>
        <v>0.81571428571428539</v>
      </c>
      <c r="M227" s="120" t="s">
        <v>1138</v>
      </c>
    </row>
    <row r="228" spans="1:13" s="131" customFormat="1" x14ac:dyDescent="0.25">
      <c r="A228" s="12"/>
      <c r="B228" s="110">
        <v>42996</v>
      </c>
      <c r="C228" s="111" t="str">
        <f>IF(tblPlanoEstudos[[#This Row],[Data]]=B227,"",WEEKDAY(B228))</f>
        <v/>
      </c>
      <c r="D228" s="136" t="str">
        <f>VLOOKUP(WEEKDAY(tblPlanoEstudos[[#This Row],[Data]]),Parametros!$H$9:$I$15,2,0)</f>
        <v>segunda</v>
      </c>
      <c r="E228" s="112">
        <f>IF(G228="","",(F228-F227)/VLOOKUP(G228,Parametros!$I$2:$K$4,3,0)*4*150)</f>
        <v>0</v>
      </c>
      <c r="F228" s="132">
        <f>IF(tblPlanoEstudos[[#This Row],[Data]]=B227,F227,F227+VLOOKUP(C228,Parametros!$H$9:$M$15,6,0))</f>
        <v>0.98490566037735838</v>
      </c>
      <c r="G228" s="133" t="s">
        <v>1086</v>
      </c>
      <c r="H228" s="132"/>
      <c r="I228" s="134">
        <v>120</v>
      </c>
      <c r="J228" s="135">
        <f>tblPlanoEstudos[[#This Row],[Tempo (min)]]/60</f>
        <v>2</v>
      </c>
      <c r="K228" s="134">
        <v>15</v>
      </c>
      <c r="L228" s="132">
        <f>IF(K228="",L227,L227+K228/(150*4)*VLOOKUP(G228,Parametros!$I$2:$K$4,3,0))</f>
        <v>0.81928571428571395</v>
      </c>
      <c r="M228" s="120" t="s">
        <v>1126</v>
      </c>
    </row>
    <row r="229" spans="1:13" x14ac:dyDescent="0.25">
      <c r="B229" s="110">
        <v>42996</v>
      </c>
      <c r="C229" s="111" t="str">
        <f>IF(tblPlanoEstudos[[#This Row],[Data]]=B228,"",WEEKDAY(B229))</f>
        <v/>
      </c>
      <c r="D229" s="136" t="str">
        <f>VLOOKUP(WEEKDAY(tblPlanoEstudos[[#This Row],[Data]]),Parametros!$H$9:$I$15,2,0)</f>
        <v>segunda</v>
      </c>
      <c r="E229" s="112">
        <f>IF(G229="","",(F229-F228)/VLOOKUP(G229,Parametros!$I$2:$K$4,3,0)*4*150)</f>
        <v>0</v>
      </c>
      <c r="F229" s="132">
        <f>IF(tblPlanoEstudos[[#This Row],[Data]]=B228,F228,F228+VLOOKUP(C229,Parametros!$H$9:$M$15,6,0))</f>
        <v>0.98490566037735838</v>
      </c>
      <c r="G229" s="133" t="s">
        <v>1086</v>
      </c>
      <c r="H229" s="132"/>
      <c r="I229" s="134">
        <v>120</v>
      </c>
      <c r="J229" s="135">
        <f>tblPlanoEstudos[[#This Row],[Tempo (min)]]/60</f>
        <v>2</v>
      </c>
      <c r="K229" s="134">
        <v>15</v>
      </c>
      <c r="L229" s="132">
        <f>IF(K229="",L228,L228+K229/(150*4)*VLOOKUP(G229,Parametros!$I$2:$K$4,3,0))</f>
        <v>0.82285714285714251</v>
      </c>
      <c r="M229" s="120" t="s">
        <v>1128</v>
      </c>
    </row>
    <row r="230" spans="1:13" x14ac:dyDescent="0.25">
      <c r="B230" s="110">
        <f>B227+1</f>
        <v>42997</v>
      </c>
      <c r="C230" s="111">
        <f>IF(tblPlanoEstudos[[#This Row],[Data]]=B229,"",WEEKDAY(B230))</f>
        <v>3</v>
      </c>
      <c r="D230" s="136" t="str">
        <f>VLOOKUP(WEEKDAY(tblPlanoEstudos[[#This Row],[Data]]),Parametros!$H$9:$I$15,2,0)</f>
        <v>terça</v>
      </c>
      <c r="E230" s="112">
        <f>IF(G230="","",(F230-F229)/VLOOKUP(G230,Parametros!$I$2:$K$4,3,0)*4*150)</f>
        <v>31.698113207547163</v>
      </c>
      <c r="F230" s="132">
        <f>IF(tblPlanoEstudos[[#This Row],[Data]]=B229,F229,F229+VLOOKUP(C230,Parametros!$H$9:$M$15,6,0))</f>
        <v>0.99245283018867914</v>
      </c>
      <c r="G230" s="133" t="s">
        <v>1086</v>
      </c>
      <c r="H230" s="132"/>
      <c r="I230" s="134">
        <v>120</v>
      </c>
      <c r="J230" s="135">
        <f>tblPlanoEstudos[[#This Row],[Tempo (min)]]/60</f>
        <v>2</v>
      </c>
      <c r="K230" s="134">
        <v>15</v>
      </c>
      <c r="L230" s="132">
        <f>IF(K230="",L229,L229+K230/(150*4)*VLOOKUP(G230,Parametros!$I$2:$K$4,3,0))</f>
        <v>0.82642857142857107</v>
      </c>
      <c r="M230" s="120" t="s">
        <v>1120</v>
      </c>
    </row>
    <row r="231" spans="1:13" x14ac:dyDescent="0.25">
      <c r="B231" s="110">
        <v>42997</v>
      </c>
      <c r="C231" s="111" t="str">
        <f>IF(tblPlanoEstudos[[#This Row],[Data]]=B230,"",WEEKDAY(B231))</f>
        <v/>
      </c>
      <c r="D231" s="136" t="str">
        <f>VLOOKUP(WEEKDAY(tblPlanoEstudos[[#This Row],[Data]]),Parametros!$H$9:$I$15,2,0)</f>
        <v>terça</v>
      </c>
      <c r="E231" s="112">
        <f>IF(G231="","",(F231-F230)/VLOOKUP(G231,Parametros!$I$2:$K$4,3,0)*4*150)</f>
        <v>0</v>
      </c>
      <c r="F231" s="132">
        <f>IF(tblPlanoEstudos[[#This Row],[Data]]=B230,F230,F230+VLOOKUP(C231,Parametros!$H$9:$M$15,6,0))</f>
        <v>0.99245283018867914</v>
      </c>
      <c r="G231" s="133" t="s">
        <v>1086</v>
      </c>
      <c r="H231" s="132"/>
      <c r="I231" s="134">
        <v>120</v>
      </c>
      <c r="J231" s="135">
        <f>tblPlanoEstudos[[#This Row],[Tempo (min)]]/60</f>
        <v>2</v>
      </c>
      <c r="K231" s="134">
        <v>15</v>
      </c>
      <c r="L231" s="132">
        <f>IF(K231="",L230,L230+K231/(150*4)*VLOOKUP(G231,Parametros!$I$2:$K$4,3,0))</f>
        <v>0.82999999999999963</v>
      </c>
      <c r="M231" s="120" t="s">
        <v>1123</v>
      </c>
    </row>
    <row r="232" spans="1:13" x14ac:dyDescent="0.25">
      <c r="B232" s="110">
        <v>42997</v>
      </c>
      <c r="C232" s="111" t="str">
        <f>IF(tblPlanoEstudos[[#This Row],[Data]]=B231,"",WEEKDAY(B232))</f>
        <v/>
      </c>
      <c r="D232" s="136" t="str">
        <f>VLOOKUP(WEEKDAY(tblPlanoEstudos[[#This Row],[Data]]),Parametros!$H$9:$I$15,2,0)</f>
        <v>terça</v>
      </c>
      <c r="E232" s="112">
        <f>IF(G232="","",(F232-F231)/VLOOKUP(G232,Parametros!$I$2:$K$4,3,0)*4*150)</f>
        <v>0</v>
      </c>
      <c r="F232" s="132">
        <f>IF(tblPlanoEstudos[[#This Row],[Data]]=B231,F231,F231+VLOOKUP(C232,Parametros!$H$9:$M$15,6,0))</f>
        <v>0.99245283018867914</v>
      </c>
      <c r="G232" s="133" t="s">
        <v>1086</v>
      </c>
      <c r="H232" s="132"/>
      <c r="I232" s="134">
        <v>120</v>
      </c>
      <c r="J232" s="135">
        <f>tblPlanoEstudos[[#This Row],[Tempo (min)]]/60</f>
        <v>2</v>
      </c>
      <c r="K232" s="134">
        <v>15</v>
      </c>
      <c r="L232" s="132">
        <f>IF(K232="",L231,L231+K232/(150*4)*VLOOKUP(G232,Parametros!$I$2:$K$4,3,0))</f>
        <v>0.83357142857142819</v>
      </c>
      <c r="M232" s="120" t="s">
        <v>1140</v>
      </c>
    </row>
    <row r="233" spans="1:13" x14ac:dyDescent="0.25">
      <c r="B233" s="110">
        <f>B232+1</f>
        <v>42998</v>
      </c>
      <c r="C233" s="111">
        <f>IF(tblPlanoEstudos[[#This Row],[Data]]=B232,"",WEEKDAY(B233))</f>
        <v>4</v>
      </c>
      <c r="D233" s="136" t="str">
        <f>VLOOKUP(WEEKDAY(tblPlanoEstudos[[#This Row],[Data]]),Parametros!$H$9:$I$15,2,0)</f>
        <v>quarta</v>
      </c>
      <c r="E233" s="112">
        <f>IF(G233="","",(F233-F232)/VLOOKUP(G233,Parametros!$I$2:$K$4,3,0)*4*150)</f>
        <v>15.849056603773581</v>
      </c>
      <c r="F233" s="132">
        <f>IF(tblPlanoEstudos[[#This Row],[Data]]=B232,F232,F232+VLOOKUP(C233,Parametros!$H$9:$M$15,6,0))</f>
        <v>0.99622641509433951</v>
      </c>
      <c r="G233" s="133" t="s">
        <v>1086</v>
      </c>
      <c r="H233" s="132"/>
      <c r="I233" s="134">
        <v>120</v>
      </c>
      <c r="J233" s="135">
        <f>tblPlanoEstudos[[#This Row],[Tempo (min)]]/60</f>
        <v>2</v>
      </c>
      <c r="K233" s="134">
        <v>15</v>
      </c>
      <c r="L233" s="132">
        <f>IF(K233="",L232,L232+K233/(150*4)*VLOOKUP(G233,Parametros!$I$2:$K$4,3,0))</f>
        <v>0.83714285714285674</v>
      </c>
      <c r="M233" s="120" t="s">
        <v>1146</v>
      </c>
    </row>
    <row r="234" spans="1:13" x14ac:dyDescent="0.25">
      <c r="B234" s="110">
        <v>42998</v>
      </c>
      <c r="C234" s="111" t="str">
        <f>IF(tblPlanoEstudos[[#This Row],[Data]]=B233,"",WEEKDAY(B234))</f>
        <v/>
      </c>
      <c r="D234" s="136" t="str">
        <f>VLOOKUP(WEEKDAY(tblPlanoEstudos[[#This Row],[Data]]),Parametros!$H$9:$I$15,2,0)</f>
        <v>quarta</v>
      </c>
      <c r="E234" s="112">
        <f>IF(G234="","",(F234-F233)/VLOOKUP(G234,Parametros!$I$2:$K$4,3,0)*4*150)</f>
        <v>0</v>
      </c>
      <c r="F234" s="132">
        <f>IF(tblPlanoEstudos[[#This Row],[Data]]=B233,F233,F233+VLOOKUP(C234,Parametros!$H$9:$M$15,6,0))</f>
        <v>0.99622641509433951</v>
      </c>
      <c r="G234" s="133" t="s">
        <v>1086</v>
      </c>
      <c r="H234" s="132"/>
      <c r="I234" s="134">
        <v>120</v>
      </c>
      <c r="J234" s="135">
        <f>tblPlanoEstudos[[#This Row],[Tempo (min)]]/60</f>
        <v>2</v>
      </c>
      <c r="K234" s="134">
        <v>15</v>
      </c>
      <c r="L234" s="132">
        <f>IF(K234="",L233,L233+K234/(150*4)*VLOOKUP(G234,Parametros!$I$2:$K$4,3,0))</f>
        <v>0.8407142857142853</v>
      </c>
      <c r="M234" s="120" t="s">
        <v>1129</v>
      </c>
    </row>
    <row r="235" spans="1:13" x14ac:dyDescent="0.25">
      <c r="B235" s="110">
        <v>42998</v>
      </c>
      <c r="C235" s="111" t="str">
        <f>IF(tblPlanoEstudos[[#This Row],[Data]]=B234,"",WEEKDAY(B235))</f>
        <v/>
      </c>
      <c r="D235" s="136" t="str">
        <f>VLOOKUP(WEEKDAY(tblPlanoEstudos[[#This Row],[Data]]),Parametros!$H$9:$I$15,2,0)</f>
        <v>quarta</v>
      </c>
      <c r="E235" s="112">
        <f>IF(G235="","",(F235-F234)/VLOOKUP(G235,Parametros!$I$2:$K$4,3,0)*4*150)</f>
        <v>0</v>
      </c>
      <c r="F235" s="132">
        <f>IF(tblPlanoEstudos[[#This Row],[Data]]=B234,F234,F234+VLOOKUP(C235,Parametros!$H$9:$M$15,6,0))</f>
        <v>0.99622641509433951</v>
      </c>
      <c r="G235" s="133" t="s">
        <v>1086</v>
      </c>
      <c r="H235" s="132"/>
      <c r="I235" s="134">
        <v>120</v>
      </c>
      <c r="J235" s="135">
        <f>tblPlanoEstudos[[#This Row],[Tempo (min)]]/60</f>
        <v>2</v>
      </c>
      <c r="K235" s="134">
        <v>15</v>
      </c>
      <c r="L235" s="132">
        <f>IF(K235="",L234,L234+K235/(150*4)*VLOOKUP(G235,Parametros!$I$2:$K$4,3,0))</f>
        <v>0.84428571428571386</v>
      </c>
      <c r="M235" s="120" t="s">
        <v>1136</v>
      </c>
    </row>
    <row r="236" spans="1:13" x14ac:dyDescent="0.25">
      <c r="B236" s="110">
        <f>B233+1</f>
        <v>42999</v>
      </c>
      <c r="C236" s="111">
        <f>IF(tblPlanoEstudos[[#This Row],[Data]]=B235,"",WEEKDAY(B236))</f>
        <v>5</v>
      </c>
      <c r="D236" s="136" t="str">
        <f>VLOOKUP(WEEKDAY(tblPlanoEstudos[[#This Row],[Data]]),Parametros!$H$9:$I$15,2,0)</f>
        <v>quinta</v>
      </c>
      <c r="E236" s="112">
        <f>IF(G236="","",(F236-F235)/VLOOKUP(G236,Parametros!$I$2:$K$4,3,0)*4*150)</f>
        <v>15.849056603773581</v>
      </c>
      <c r="F236" s="132">
        <f>IF(tblPlanoEstudos[[#This Row],[Data]]=B235,F235,F235+VLOOKUP(C236,Parametros!$H$9:$M$15,6,0))</f>
        <v>0.99999999999999989</v>
      </c>
      <c r="G236" s="133" t="s">
        <v>1086</v>
      </c>
      <c r="H236" s="132"/>
      <c r="I236" s="134">
        <v>120</v>
      </c>
      <c r="J236" s="135">
        <f>tblPlanoEstudos[[#This Row],[Tempo (min)]]/60</f>
        <v>2</v>
      </c>
      <c r="K236" s="137">
        <v>15</v>
      </c>
      <c r="L236" s="132">
        <f>IF(K236="",L235,L235+K236/(150*4)*VLOOKUP(G236,Parametros!$I$2:$K$4,3,0))</f>
        <v>0.84785714285714242</v>
      </c>
      <c r="M236" s="120" t="s">
        <v>1142</v>
      </c>
    </row>
  </sheetData>
  <conditionalFormatting sqref="B3:B236">
    <cfRule type="expression" dxfId="20" priority="130">
      <formula>$B3&lt;TODAY()</formula>
    </cfRule>
  </conditionalFormatting>
  <conditionalFormatting sqref="L154:M154 B3:M100 G154:H154 L152:L155 G107:M153 F107:F110 F101:M106 B101:E110 G187:L187 G185 I185:M185 G186:M186 G192:L193 G188:M191 G155:M184 L179:L199 H231:M232 G194:M230 K232:K234 G233:M234 B111:F220 L221:L236 D235:M236 D221:F234 B221:C236 M97:M144">
    <cfRule type="expression" dxfId="19" priority="135">
      <formula>$B3=TODAY()</formula>
    </cfRule>
  </conditionalFormatting>
  <conditionalFormatting sqref="L3:L236">
    <cfRule type="expression" dxfId="18" priority="222">
      <formula>AND($B3&lt;TODAY(),$L3&gt;=$F3)</formula>
    </cfRule>
    <cfRule type="expression" dxfId="17" priority="223">
      <formula>AND($B3&lt;TODAY(),$L3&lt;$F3)</formula>
    </cfRule>
  </conditionalFormatting>
  <conditionalFormatting sqref="G3:G230 G232:G236">
    <cfRule type="expression" dxfId="16" priority="28">
      <formula>$G3="Simulando"</formula>
    </cfRule>
    <cfRule type="expression" dxfId="15" priority="56">
      <formula>$G3="Revisando"</formula>
    </cfRule>
  </conditionalFormatting>
  <conditionalFormatting sqref="H3:H236">
    <cfRule type="expression" dxfId="14" priority="123">
      <formula>LEFT($H3,3)="MIC"</formula>
    </cfRule>
    <cfRule type="expression" dxfId="13" priority="128">
      <formula>LEFT($H3,3)="MAC"</formula>
    </cfRule>
    <cfRule type="expression" dxfId="12" priority="129">
      <formula>LEFT($H3,3)="MAT"</formula>
    </cfRule>
    <cfRule type="expression" dxfId="11" priority="131">
      <formula>LEFT($H3,3)="EST"</formula>
    </cfRule>
  </conditionalFormatting>
  <conditionalFormatting sqref="I154:K154">
    <cfRule type="expression" dxfId="10" priority="242">
      <formula>#REF!=TODAY()</formula>
    </cfRule>
  </conditionalFormatting>
  <conditionalFormatting sqref="M187">
    <cfRule type="expression" dxfId="9" priority="8">
      <formula>$B187=TODAY()</formula>
    </cfRule>
  </conditionalFormatting>
  <conditionalFormatting sqref="H185">
    <cfRule type="expression" dxfId="8" priority="268">
      <formula>#REF!=TODAY()</formula>
    </cfRule>
  </conditionalFormatting>
  <conditionalFormatting sqref="M192:M193">
    <cfRule type="expression" dxfId="7" priority="7">
      <formula>$B192=TODAY()</formula>
    </cfRule>
  </conditionalFormatting>
  <conditionalFormatting sqref="M3:M236">
    <cfRule type="expression" dxfId="6" priority="6">
      <formula>$G3="Simulando"</formula>
    </cfRule>
  </conditionalFormatting>
  <conditionalFormatting sqref="G232">
    <cfRule type="expression" dxfId="5" priority="271">
      <formula>$B231=TODAY()</formula>
    </cfRule>
  </conditionalFormatting>
  <conditionalFormatting sqref="M231">
    <cfRule type="expression" dxfId="4" priority="279">
      <formula>$G232="Simulando"</formula>
    </cfRule>
  </conditionalFormatting>
  <conditionalFormatting sqref="M232">
    <cfRule type="expression" dxfId="3" priority="280">
      <formula>#REF!="Simulando"</formula>
    </cfRule>
  </conditionalFormatting>
  <conditionalFormatting sqref="G231">
    <cfRule type="expression" dxfId="2" priority="1">
      <formula>$G231="Simulando"</formula>
    </cfRule>
    <cfRule type="expression" dxfId="1" priority="2">
      <formula>$G231="Revisando"</formula>
    </cfRule>
  </conditionalFormatting>
  <conditionalFormatting sqref="G231">
    <cfRule type="expression" dxfId="0" priority="3">
      <formula>$B230=TODAY()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F3:F236 B3:B236 E3 L3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Parametros!$I$2:$I$4</xm:f>
          </x14:formula1>
          <xm:sqref>H237:H253 G3:G236</xm:sqref>
        </x14:dataValidation>
        <x14:dataValidation type="list" allowBlank="1" showInputMessage="1" showErrorMessage="1">
          <x14:formula1>
            <xm:f>Parametros!$I$19:$I$49</xm:f>
          </x14:formula1>
          <xm:sqref>H3:H184 H186:H236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Parametros"/>
  <dimension ref="A1:N49"/>
  <sheetViews>
    <sheetView showGridLines="0" workbookViewId="0">
      <selection activeCell="L11" sqref="L11"/>
    </sheetView>
  </sheetViews>
  <sheetFormatPr defaultRowHeight="15" x14ac:dyDescent="0.25"/>
  <cols>
    <col min="1" max="1" width="9.85546875" bestFit="1" customWidth="1"/>
    <col min="9" max="9" width="11" customWidth="1"/>
    <col min="10" max="10" width="14.42578125" customWidth="1"/>
    <col min="11" max="11" width="12.5703125" customWidth="1"/>
  </cols>
  <sheetData>
    <row r="1" spans="1:14" ht="25.5" thickBot="1" x14ac:dyDescent="0.3">
      <c r="A1" s="73">
        <v>42793</v>
      </c>
      <c r="B1" s="74" t="s">
        <v>88</v>
      </c>
      <c r="C1" s="75" t="s">
        <v>1064</v>
      </c>
      <c r="H1" s="1"/>
      <c r="I1" s="1" t="s">
        <v>1087</v>
      </c>
      <c r="J1" s="1" t="s">
        <v>1088</v>
      </c>
      <c r="K1" s="1" t="s">
        <v>1089</v>
      </c>
      <c r="L1" s="1"/>
      <c r="M1" s="1"/>
      <c r="N1" s="1"/>
    </row>
    <row r="2" spans="1:14" ht="15.75" thickBot="1" x14ac:dyDescent="0.3">
      <c r="A2" s="73">
        <v>42794</v>
      </c>
      <c r="B2" s="74" t="s">
        <v>89</v>
      </c>
      <c r="C2" s="75" t="s">
        <v>1064</v>
      </c>
      <c r="H2" s="12"/>
      <c r="I2" s="12" t="s">
        <v>1084</v>
      </c>
      <c r="J2" s="12">
        <v>4</v>
      </c>
      <c r="K2" s="84">
        <f>J2/SUM($J$2:$J$4)</f>
        <v>0.5714285714285714</v>
      </c>
      <c r="L2" s="12"/>
      <c r="M2" s="12"/>
      <c r="N2" s="12"/>
    </row>
    <row r="3" spans="1:14" ht="25.5" thickBot="1" x14ac:dyDescent="0.3">
      <c r="A3" s="73">
        <v>42839</v>
      </c>
      <c r="B3" s="74" t="s">
        <v>92</v>
      </c>
      <c r="C3" s="75" t="s">
        <v>1065</v>
      </c>
      <c r="I3" t="s">
        <v>1085</v>
      </c>
      <c r="J3">
        <v>2</v>
      </c>
      <c r="K3" s="3">
        <f>J3/SUM($J$2:$J$4)</f>
        <v>0.2857142857142857</v>
      </c>
    </row>
    <row r="4" spans="1:14" ht="25.5" thickBot="1" x14ac:dyDescent="0.3">
      <c r="A4" s="73">
        <v>42846</v>
      </c>
      <c r="B4" s="74" t="s">
        <v>92</v>
      </c>
      <c r="C4" s="75" t="s">
        <v>1066</v>
      </c>
      <c r="I4" t="s">
        <v>1086</v>
      </c>
      <c r="J4">
        <v>1</v>
      </c>
      <c r="K4" s="3">
        <f>J4/SUM($J$2:$J$4)</f>
        <v>0.14285714285714285</v>
      </c>
    </row>
    <row r="5" spans="1:14" ht="25.5" thickBot="1" x14ac:dyDescent="0.3">
      <c r="A5" s="73">
        <v>42856</v>
      </c>
      <c r="B5" s="74" t="s">
        <v>88</v>
      </c>
      <c r="C5" s="75" t="s">
        <v>1067</v>
      </c>
    </row>
    <row r="6" spans="1:14" ht="25.5" thickBot="1" x14ac:dyDescent="0.3">
      <c r="A6" s="73">
        <v>42901</v>
      </c>
      <c r="B6" s="74" t="s">
        <v>91</v>
      </c>
      <c r="C6" s="75" t="s">
        <v>1068</v>
      </c>
    </row>
    <row r="7" spans="1:14" ht="37.5" thickBot="1" x14ac:dyDescent="0.3">
      <c r="A7" s="73">
        <v>42985</v>
      </c>
      <c r="B7" s="74" t="s">
        <v>91</v>
      </c>
      <c r="C7" s="75" t="s">
        <v>1069</v>
      </c>
    </row>
    <row r="8" spans="1:14" x14ac:dyDescent="0.25">
      <c r="H8" s="1" t="s">
        <v>1096</v>
      </c>
      <c r="I8" s="1" t="s">
        <v>1090</v>
      </c>
      <c r="J8" s="1" t="s">
        <v>1088</v>
      </c>
      <c r="K8" s="1" t="s">
        <v>1089</v>
      </c>
      <c r="L8" s="1" t="s">
        <v>1100</v>
      </c>
      <c r="M8" s="1" t="s">
        <v>1101</v>
      </c>
    </row>
    <row r="9" spans="1:14" x14ac:dyDescent="0.25">
      <c r="H9">
        <v>1</v>
      </c>
      <c r="I9" t="s">
        <v>87</v>
      </c>
      <c r="J9">
        <v>1</v>
      </c>
      <c r="K9" s="3">
        <f t="shared" ref="K9:K15" si="0">J9/SUM($J$9:$J$15)</f>
        <v>0.1</v>
      </c>
      <c r="L9">
        <f>COUNTIF('Plano de Estudos'!C:C,H9)</f>
        <v>25</v>
      </c>
      <c r="M9" s="3">
        <f t="shared" ref="M9:M15" si="1">K9/SUMPRODUCT($K$9:$K$15,$L$9:$L$15)</f>
        <v>3.773584905660377E-3</v>
      </c>
    </row>
    <row r="10" spans="1:14" x14ac:dyDescent="0.25">
      <c r="H10">
        <f t="shared" ref="H10:H15" si="2">+H9+1</f>
        <v>2</v>
      </c>
      <c r="I10" t="s">
        <v>1091</v>
      </c>
      <c r="J10">
        <v>2</v>
      </c>
      <c r="K10" s="3">
        <f t="shared" si="0"/>
        <v>0.2</v>
      </c>
      <c r="L10">
        <f>COUNTIF('Plano de Estudos'!C:C,H10)</f>
        <v>28</v>
      </c>
      <c r="M10" s="3">
        <f t="shared" si="1"/>
        <v>7.5471698113207539E-3</v>
      </c>
    </row>
    <row r="11" spans="1:14" x14ac:dyDescent="0.25">
      <c r="H11">
        <f t="shared" si="2"/>
        <v>3</v>
      </c>
      <c r="I11" t="s">
        <v>1092</v>
      </c>
      <c r="J11">
        <v>2</v>
      </c>
      <c r="K11" s="3">
        <f t="shared" si="0"/>
        <v>0.2</v>
      </c>
      <c r="L11">
        <f>COUNTIF('Plano de Estudos'!C:C,H11)</f>
        <v>25</v>
      </c>
      <c r="M11" s="3">
        <f t="shared" si="1"/>
        <v>7.5471698113207539E-3</v>
      </c>
    </row>
    <row r="12" spans="1:14" x14ac:dyDescent="0.25">
      <c r="H12">
        <f t="shared" si="2"/>
        <v>4</v>
      </c>
      <c r="I12" t="s">
        <v>1093</v>
      </c>
      <c r="J12">
        <v>1</v>
      </c>
      <c r="K12" s="3">
        <f t="shared" si="0"/>
        <v>0.1</v>
      </c>
      <c r="L12">
        <f>COUNTIF('Plano de Estudos'!C:C,H12)</f>
        <v>28</v>
      </c>
      <c r="M12" s="3">
        <f t="shared" si="1"/>
        <v>3.773584905660377E-3</v>
      </c>
    </row>
    <row r="13" spans="1:14" x14ac:dyDescent="0.25">
      <c r="H13">
        <f t="shared" si="2"/>
        <v>5</v>
      </c>
      <c r="I13" t="s">
        <v>1094</v>
      </c>
      <c r="J13">
        <v>1</v>
      </c>
      <c r="K13" s="3">
        <f t="shared" si="0"/>
        <v>0.1</v>
      </c>
      <c r="L13">
        <f>COUNTIF('Plano de Estudos'!C:C,H13)</f>
        <v>27</v>
      </c>
      <c r="M13" s="3">
        <f t="shared" si="1"/>
        <v>3.773584905660377E-3</v>
      </c>
    </row>
    <row r="14" spans="1:14" x14ac:dyDescent="0.25">
      <c r="H14">
        <f t="shared" si="2"/>
        <v>6</v>
      </c>
      <c r="I14" t="s">
        <v>1095</v>
      </c>
      <c r="J14">
        <v>2</v>
      </c>
      <c r="K14" s="3">
        <f t="shared" si="0"/>
        <v>0.2</v>
      </c>
      <c r="L14">
        <f>COUNTIF('Plano de Estudos'!C:C,H14)</f>
        <v>28</v>
      </c>
      <c r="M14" s="3">
        <f t="shared" si="1"/>
        <v>7.5471698113207539E-3</v>
      </c>
    </row>
    <row r="15" spans="1:14" x14ac:dyDescent="0.25">
      <c r="H15">
        <f t="shared" si="2"/>
        <v>7</v>
      </c>
      <c r="I15" t="s">
        <v>86</v>
      </c>
      <c r="J15">
        <v>1</v>
      </c>
      <c r="K15" s="3">
        <f t="shared" si="0"/>
        <v>0.1</v>
      </c>
      <c r="L15">
        <f>COUNTIF('Plano de Estudos'!C:C,H15)</f>
        <v>23</v>
      </c>
      <c r="M15" s="3">
        <f t="shared" si="1"/>
        <v>3.773584905660377E-3</v>
      </c>
    </row>
    <row r="18" spans="9:11" x14ac:dyDescent="0.25">
      <c r="I18" s="1" t="s">
        <v>1104</v>
      </c>
      <c r="J18" t="s">
        <v>1105</v>
      </c>
      <c r="K18" s="82" t="s">
        <v>1106</v>
      </c>
    </row>
    <row r="19" spans="9:11" x14ac:dyDescent="0.25">
      <c r="I19" t="s">
        <v>51</v>
      </c>
      <c r="J19" s="3">
        <v>0.12</v>
      </c>
      <c r="K19" s="85">
        <f t="shared" ref="K19:K49" si="3">J19*150</f>
        <v>18</v>
      </c>
    </row>
    <row r="20" spans="9:11" x14ac:dyDescent="0.25">
      <c r="I20" t="s">
        <v>53</v>
      </c>
      <c r="J20" s="3">
        <v>0.11</v>
      </c>
      <c r="K20" s="85">
        <f t="shared" si="3"/>
        <v>16.5</v>
      </c>
    </row>
    <row r="21" spans="9:11" x14ac:dyDescent="0.25">
      <c r="I21" t="s">
        <v>69</v>
      </c>
      <c r="J21" s="3">
        <v>0.14000000000000001</v>
      </c>
      <c r="K21" s="85">
        <f t="shared" si="3"/>
        <v>21.000000000000004</v>
      </c>
    </row>
    <row r="22" spans="9:11" x14ac:dyDescent="0.25">
      <c r="I22" t="s">
        <v>54</v>
      </c>
      <c r="J22" s="3">
        <v>0.18</v>
      </c>
      <c r="K22" s="85">
        <f t="shared" si="3"/>
        <v>27</v>
      </c>
    </row>
    <row r="23" spans="9:11" x14ac:dyDescent="0.25">
      <c r="I23" t="s">
        <v>57</v>
      </c>
      <c r="J23" s="3">
        <v>0.14000000000000001</v>
      </c>
      <c r="K23" s="85">
        <f t="shared" si="3"/>
        <v>21.000000000000004</v>
      </c>
    </row>
    <row r="24" spans="9:11" x14ac:dyDescent="0.25">
      <c r="I24" t="s">
        <v>59</v>
      </c>
      <c r="J24" s="3">
        <v>0.14000000000000001</v>
      </c>
      <c r="K24" s="85">
        <f t="shared" si="3"/>
        <v>21.000000000000004</v>
      </c>
    </row>
    <row r="25" spans="9:11" x14ac:dyDescent="0.25">
      <c r="I25" t="s">
        <v>58</v>
      </c>
      <c r="J25" s="3">
        <v>0.17</v>
      </c>
      <c r="K25" s="85">
        <f t="shared" si="3"/>
        <v>25.500000000000004</v>
      </c>
    </row>
    <row r="26" spans="9:11" x14ac:dyDescent="0.25">
      <c r="I26" t="s">
        <v>70</v>
      </c>
      <c r="J26" s="3">
        <v>0.2</v>
      </c>
      <c r="K26" s="85">
        <f t="shared" si="3"/>
        <v>30</v>
      </c>
    </row>
    <row r="27" spans="9:11" x14ac:dyDescent="0.25">
      <c r="I27" t="s">
        <v>71</v>
      </c>
      <c r="J27" s="3">
        <v>7.0000000000000007E-2</v>
      </c>
      <c r="K27" s="85">
        <f t="shared" si="3"/>
        <v>10.500000000000002</v>
      </c>
    </row>
    <row r="28" spans="9:11" x14ac:dyDescent="0.25">
      <c r="I28" t="s">
        <v>56</v>
      </c>
      <c r="J28" s="3">
        <v>0.11</v>
      </c>
      <c r="K28" s="85">
        <f t="shared" si="3"/>
        <v>16.5</v>
      </c>
    </row>
    <row r="29" spans="9:11" x14ac:dyDescent="0.25">
      <c r="I29" t="s">
        <v>60</v>
      </c>
      <c r="J29" s="3">
        <v>0.22</v>
      </c>
      <c r="K29" s="85">
        <f t="shared" si="3"/>
        <v>33</v>
      </c>
    </row>
    <row r="30" spans="9:11" x14ac:dyDescent="0.25">
      <c r="I30" t="s">
        <v>61</v>
      </c>
      <c r="J30" s="3">
        <v>0.12</v>
      </c>
      <c r="K30" s="85">
        <f t="shared" si="3"/>
        <v>18</v>
      </c>
    </row>
    <row r="31" spans="9:11" x14ac:dyDescent="0.25">
      <c r="I31" t="s">
        <v>62</v>
      </c>
      <c r="J31" s="3">
        <v>0.1</v>
      </c>
      <c r="K31" s="85">
        <f t="shared" si="3"/>
        <v>15</v>
      </c>
    </row>
    <row r="32" spans="9:11" x14ac:dyDescent="0.25">
      <c r="I32" t="s">
        <v>72</v>
      </c>
      <c r="J32" s="3">
        <v>0.1</v>
      </c>
      <c r="K32" s="85">
        <f t="shared" si="3"/>
        <v>15</v>
      </c>
    </row>
    <row r="33" spans="9:11" x14ac:dyDescent="0.25">
      <c r="I33" t="s">
        <v>63</v>
      </c>
      <c r="J33" s="3">
        <v>0.08</v>
      </c>
      <c r="K33" s="85">
        <f t="shared" si="3"/>
        <v>12</v>
      </c>
    </row>
    <row r="34" spans="9:11" x14ac:dyDescent="0.25">
      <c r="I34" t="s">
        <v>73</v>
      </c>
      <c r="J34" s="3">
        <v>0.03</v>
      </c>
      <c r="K34" s="85">
        <f t="shared" si="3"/>
        <v>4.5</v>
      </c>
    </row>
    <row r="35" spans="9:11" x14ac:dyDescent="0.25">
      <c r="I35" t="s">
        <v>74</v>
      </c>
      <c r="J35" s="3">
        <v>0.04</v>
      </c>
      <c r="K35" s="85">
        <f t="shared" si="3"/>
        <v>6</v>
      </c>
    </row>
    <row r="36" spans="9:11" x14ac:dyDescent="0.25">
      <c r="I36" t="s">
        <v>75</v>
      </c>
      <c r="J36" s="3">
        <v>0.19</v>
      </c>
      <c r="K36" s="85">
        <f t="shared" si="3"/>
        <v>28.5</v>
      </c>
    </row>
    <row r="37" spans="9:11" x14ac:dyDescent="0.25">
      <c r="I37" t="s">
        <v>76</v>
      </c>
      <c r="J37" s="3">
        <v>0.47</v>
      </c>
      <c r="K37" s="85">
        <f t="shared" si="3"/>
        <v>70.5</v>
      </c>
    </row>
    <row r="38" spans="9:11" x14ac:dyDescent="0.25">
      <c r="I38" t="s">
        <v>77</v>
      </c>
      <c r="J38" s="3">
        <v>0.11</v>
      </c>
      <c r="K38" s="85">
        <f t="shared" si="3"/>
        <v>16.5</v>
      </c>
    </row>
    <row r="39" spans="9:11" x14ac:dyDescent="0.25">
      <c r="I39" t="s">
        <v>78</v>
      </c>
      <c r="J39" s="3">
        <v>0.06</v>
      </c>
      <c r="K39" s="85">
        <f t="shared" si="3"/>
        <v>9</v>
      </c>
    </row>
    <row r="40" spans="9:11" x14ac:dyDescent="0.25">
      <c r="I40" t="s">
        <v>79</v>
      </c>
      <c r="J40" s="3">
        <v>0.09</v>
      </c>
      <c r="K40" s="85">
        <f t="shared" si="3"/>
        <v>13.5</v>
      </c>
    </row>
    <row r="41" spans="9:11" x14ac:dyDescent="0.25">
      <c r="I41" t="s">
        <v>80</v>
      </c>
      <c r="J41" s="3">
        <v>0.01</v>
      </c>
      <c r="K41" s="85">
        <f t="shared" si="3"/>
        <v>1.5</v>
      </c>
    </row>
    <row r="42" spans="9:11" x14ac:dyDescent="0.25">
      <c r="I42" t="s">
        <v>45</v>
      </c>
      <c r="J42" s="3">
        <v>0.2</v>
      </c>
      <c r="K42" s="85">
        <f t="shared" si="3"/>
        <v>30</v>
      </c>
    </row>
    <row r="43" spans="9:11" x14ac:dyDescent="0.25">
      <c r="I43" t="s">
        <v>81</v>
      </c>
      <c r="J43" s="3">
        <v>0.12</v>
      </c>
      <c r="K43" s="85">
        <f t="shared" si="3"/>
        <v>18</v>
      </c>
    </row>
    <row r="44" spans="9:11" x14ac:dyDescent="0.25">
      <c r="I44" t="s">
        <v>82</v>
      </c>
      <c r="J44" s="3">
        <v>0.08</v>
      </c>
      <c r="K44" s="85">
        <f t="shared" si="3"/>
        <v>12</v>
      </c>
    </row>
    <row r="45" spans="9:11" x14ac:dyDescent="0.25">
      <c r="I45" t="s">
        <v>48</v>
      </c>
      <c r="J45" s="3">
        <v>0.14000000000000001</v>
      </c>
      <c r="K45" s="85">
        <f t="shared" si="3"/>
        <v>21.000000000000004</v>
      </c>
    </row>
    <row r="46" spans="9:11" x14ac:dyDescent="0.25">
      <c r="I46" t="s">
        <v>55</v>
      </c>
      <c r="J46" s="3">
        <v>0.21</v>
      </c>
      <c r="K46" s="85">
        <f t="shared" si="3"/>
        <v>31.5</v>
      </c>
    </row>
    <row r="47" spans="9:11" x14ac:dyDescent="0.25">
      <c r="I47" t="s">
        <v>83</v>
      </c>
      <c r="J47" s="3">
        <v>0.05</v>
      </c>
      <c r="K47" s="85">
        <f t="shared" si="3"/>
        <v>7.5</v>
      </c>
    </row>
    <row r="48" spans="9:11" x14ac:dyDescent="0.25">
      <c r="I48" t="s">
        <v>64</v>
      </c>
      <c r="J48" s="3">
        <v>0.15</v>
      </c>
      <c r="K48" s="85">
        <f t="shared" si="3"/>
        <v>22.5</v>
      </c>
    </row>
    <row r="49" spans="9:11" x14ac:dyDescent="0.25">
      <c r="I49" t="s">
        <v>84</v>
      </c>
      <c r="J49" s="3">
        <v>0.05</v>
      </c>
      <c r="K49" s="85">
        <f t="shared" si="3"/>
        <v>7.5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Plan1</vt:lpstr>
      <vt:lpstr>Controle Ruim</vt:lpstr>
      <vt:lpstr>Plano de Estudos Ruim</vt:lpstr>
      <vt:lpstr>Controle</vt:lpstr>
      <vt:lpstr>Plano de Estudos</vt:lpstr>
      <vt:lpstr>Parametros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Usuario1</cp:lastModifiedBy>
  <cp:lastPrinted>2017-03-07T13:43:57Z</cp:lastPrinted>
  <dcterms:created xsi:type="dcterms:W3CDTF">2006-09-16T00:00:00Z</dcterms:created>
  <dcterms:modified xsi:type="dcterms:W3CDTF">2019-03-13T01:20:27Z</dcterms:modified>
</cp:coreProperties>
</file>